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4" i="1" l="1"/>
  <c r="E24" i="1"/>
  <c r="R22" i="1"/>
  <c r="E22" i="1"/>
  <c r="N22" i="1" s="1"/>
  <c r="R20" i="1"/>
  <c r="E20" i="1"/>
  <c r="O20" i="1" s="1"/>
  <c r="O18" i="1"/>
  <c r="N18" i="1"/>
  <c r="L18" i="1"/>
  <c r="K18" i="1"/>
  <c r="J18" i="1"/>
  <c r="G18" i="1"/>
  <c r="F18" i="1"/>
  <c r="D18" i="1"/>
  <c r="C18" i="1"/>
  <c r="R17" i="1"/>
  <c r="P17" i="1"/>
  <c r="P18" i="1" s="1"/>
  <c r="M17" i="1"/>
  <c r="M18" i="1" s="1"/>
  <c r="I17" i="1"/>
  <c r="I18" i="1" s="1"/>
  <c r="H17" i="1"/>
  <c r="H18" i="1" s="1"/>
  <c r="R16" i="1"/>
  <c r="E16" i="1"/>
  <c r="O16" i="1" s="1"/>
  <c r="R14" i="1"/>
  <c r="E14" i="1"/>
  <c r="I14" i="1" s="1"/>
  <c r="K12" i="1"/>
  <c r="C12" i="1"/>
  <c r="R11" i="1"/>
  <c r="R12" i="1" s="1"/>
  <c r="D11" i="1"/>
  <c r="D12" i="1" s="1"/>
  <c r="K9" i="1"/>
  <c r="C9" i="1"/>
  <c r="R8" i="1"/>
  <c r="E8" i="1"/>
  <c r="P8" i="1" s="1"/>
  <c r="R7" i="1"/>
  <c r="R9" i="1" s="1"/>
  <c r="E7" i="1"/>
  <c r="O7" i="1" s="1"/>
  <c r="F16" i="1" l="1"/>
  <c r="N16" i="1"/>
  <c r="J16" i="1"/>
  <c r="H20" i="1"/>
  <c r="L20" i="1"/>
  <c r="P20" i="1"/>
  <c r="F7" i="1"/>
  <c r="J7" i="1"/>
  <c r="J9" i="1" s="1"/>
  <c r="P7" i="1"/>
  <c r="P9" i="1" s="1"/>
  <c r="H16" i="1"/>
  <c r="L16" i="1"/>
  <c r="P16" i="1"/>
  <c r="R18" i="1"/>
  <c r="R26" i="1" s="1"/>
  <c r="F20" i="1"/>
  <c r="J20" i="1"/>
  <c r="N20" i="1"/>
  <c r="H7" i="1"/>
  <c r="N7" i="1"/>
  <c r="G8" i="1"/>
  <c r="I8" i="1"/>
  <c r="M8" i="1"/>
  <c r="O8" i="1"/>
  <c r="O9" i="1" s="1"/>
  <c r="G14" i="1"/>
  <c r="M14" i="1"/>
  <c r="O14" i="1"/>
  <c r="G22" i="1"/>
  <c r="K22" i="1"/>
  <c r="P22" i="1"/>
  <c r="G7" i="1"/>
  <c r="I7" i="1"/>
  <c r="M7" i="1"/>
  <c r="F8" i="1"/>
  <c r="H8" i="1"/>
  <c r="L8" i="1"/>
  <c r="L9" i="1" s="1"/>
  <c r="N8" i="1"/>
  <c r="N9" i="1" s="1"/>
  <c r="E11" i="1"/>
  <c r="F14" i="1"/>
  <c r="H14" i="1"/>
  <c r="J14" i="1"/>
  <c r="N14" i="1"/>
  <c r="P14" i="1"/>
  <c r="G16" i="1"/>
  <c r="I16" i="1"/>
  <c r="K16" i="1"/>
  <c r="M16" i="1"/>
  <c r="G20" i="1"/>
  <c r="I20" i="1"/>
  <c r="K20" i="1"/>
  <c r="M20" i="1"/>
  <c r="F22" i="1"/>
  <c r="H22" i="1"/>
  <c r="J22" i="1"/>
  <c r="M22" i="1"/>
  <c r="O22" i="1"/>
  <c r="I22" i="1"/>
  <c r="H9" i="1" l="1"/>
  <c r="M9" i="1"/>
  <c r="G9" i="1"/>
  <c r="F9" i="1"/>
  <c r="O11" i="1"/>
  <c r="O12" i="1" s="1"/>
  <c r="H11" i="1"/>
  <c r="H12" i="1" s="1"/>
  <c r="E12" i="1"/>
  <c r="P11" i="1"/>
  <c r="P12" i="1" s="1"/>
  <c r="N11" i="1"/>
  <c r="N12" i="1" s="1"/>
  <c r="L11" i="1"/>
  <c r="L12" i="1" s="1"/>
  <c r="I11" i="1"/>
  <c r="I12" i="1" s="1"/>
  <c r="G11" i="1"/>
  <c r="G12" i="1" s="1"/>
  <c r="M11" i="1"/>
  <c r="M12" i="1" s="1"/>
  <c r="J11" i="1"/>
  <c r="J12" i="1" s="1"/>
  <c r="F11" i="1"/>
  <c r="F12" i="1" s="1"/>
  <c r="I9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<sst xmlns="http://schemas.openxmlformats.org/spreadsheetml/2006/main" count="282" uniqueCount="89">
  <si>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</si>
  <si>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</si>
  <si>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</si>
  <si>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</si>
  <si>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</si>
  <si>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</si>
  <si>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</si>
  <si>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</si>
  <si>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</si>
  <si>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</si>
  <si>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</si>
  <si>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</si>
  <si>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</si>
  <si>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</si>
  <si>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нетто</t>
  </si>
  <si>
    <t>отх</t>
  </si>
  <si>
    <t>крупа гречневая</t>
  </si>
  <si>
    <t>масло сливочное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</si>
  <si>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</si>
  <si>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</si>
  <si>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</si>
  <si>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</si>
  <si>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</si>
  <si>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</si>
  <si>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</si>
  <si>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</si>
  <si>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</si>
  <si>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</si>
  <si>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</si>
  <si>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</si>
  <si>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</si>
  <si>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</si>
  <si>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</si>
  <si>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</si>
  <si>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</si>
  <si>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</si>
  <si>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</si>
  <si>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</si>
  <si>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</si>
  <si>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</si>
  <si>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</si>
  <si>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</si>
  <si>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</si>
  <si>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</si>
  <si>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</si>
  <si>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</si>
  <si>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</si>
  <si>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</si>
  <si>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</si>
  <si>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</si>
  <si>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</si>
  <si>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</si>
  <si>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</si>
  <si>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</si>
  <si>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</si>
  <si>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</si>
  <si>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</si>
  <si>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</si>
  <si>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</si>
  <si>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 xml:space="preserve">курица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</si>
  <si>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</si>
  <si>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</si>
  <si>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</si>
  <si>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</si>
  <si>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</si>
  <si>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7.соль</t>
  </si>
  <si>
    <t>3.хлеб</t>
  </si>
  <si>
    <t>4.чай</t>
  </si>
  <si>
    <t>2.курица в духовке</t>
  </si>
  <si>
    <t>5.печенье</t>
  </si>
  <si>
    <t>5.яблоки</t>
  </si>
  <si>
    <t>сумма</t>
  </si>
  <si>
    <t>по РД " Кайтагском районе"</t>
  </si>
  <si>
    <t>1.каша гречневая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</si>
  <si>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</si>
  <si>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</si>
  <si>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</si>
  <si>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</si>
  <si>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</si>
  <si>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</si>
  <si>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</si>
  <si>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</si>
  <si>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</si>
  <si>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</si>
  <si>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</si>
  <si>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</si>
  <si>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</si>
  <si>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25.01.2022г</t>
  </si>
  <si>
    <t xml:space="preserve"> меню для школьников за январь 2022г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</si>
</sst>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7" fillId="0" borderId="0" xfId="0" applyFont="1" applyAlignment="1" applyProtection="1">
      <alignment horizontal="right"/>
      <protection locked="0"/>
    </xf>
    <xf numFmtId="0" fontId="8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textRotation="90" wrapText="1"/>
    </xf>
    <xf numFmtId="0" fontId="7" fillId="0" borderId="1" xfId="0" applyFont="1" applyBorder="1" applyAlignment="1" applyProtection="1">
      <alignment textRotation="90" wrapText="1"/>
      <protection locked="0"/>
    </xf>
    <xf numFmtId="0" fontId="7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2" fontId="7" fillId="0" borderId="5" xfId="0" applyNumberFormat="1" applyFont="1" applyBorder="1" applyAlignment="1" applyProtection="1">
      <alignment horizontal="center"/>
    </xf>
    <xf numFmtId="2" fontId="7" fillId="0" borderId="6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/>
    <xf numFmtId="2" fontId="9" fillId="0" borderId="1" xfId="0" applyNumberFormat="1" applyFont="1" applyBorder="1"/>
    <xf numFmtId="0" fontId="10" fillId="0" borderId="1" xfId="0" applyFont="1" applyBorder="1"/>
    <xf numFmtId="164" fontId="2" fillId="0" borderId="1" xfId="0" applyNumberFormat="1" applyFont="1" applyBorder="1"/>
    <xf numFmtId="2" fontId="10" fillId="0" borderId="1" xfId="0" applyNumberFormat="1" applyFont="1" applyBorder="1"/>
    <xf numFmtId="1" fontId="10" fillId="0" borderId="1" xfId="0" applyNumberFormat="1" applyFont="1" applyBorder="1"/>
    <xf numFmtId="1" fontId="13" fillId="0" borderId="1" xfId="0" applyNumberFormat="1" applyFont="1" applyBorder="1"/>
    <xf numFmtId="1" fontId="13" fillId="0" borderId="0" xfId="0" applyNumberFormat="1" applyFont="1" applyBorder="1"/>
    <xf numFmtId="2" fontId="9" fillId="0" borderId="0" xfId="0" applyNumberFormat="1" applyFont="1" applyBorder="1"/>
    <xf numFmtId="0" fontId="15" fillId="0" borderId="0" xfId="0" applyFont="1"/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/>
    <xf numFmtId="0" fontId="16" fillId="0" borderId="0" xfId="0" applyFont="1"/>
    <xf numFmtId="0" fontId="16" fillId="0" borderId="11" xfId="0" applyFont="1" applyBorder="1"/>
    <xf numFmtId="1" fontId="20" fillId="0" borderId="1" xfId="0" applyNumberFormat="1" applyFont="1" applyBorder="1"/>
    <xf numFmtId="1" fontId="18" fillId="0" borderId="1" xfId="0" applyNumberFormat="1" applyFont="1" applyBorder="1"/>
    <xf numFmtId="0" fontId="19" fillId="0" borderId="0" xfId="0" applyFont="1"/>
    <xf numFmtId="1" fontId="13" fillId="0" borderId="12" xfId="0" applyNumberFormat="1" applyFont="1" applyBorder="1"/>
    <xf numFmtId="2" fontId="10" fillId="0" borderId="4" xfId="0" applyNumberFormat="1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12" fillId="0" borderId="10" xfId="1" applyNumberFormat="1" applyFont="1" applyFill="1" applyBorder="1" applyAlignment="1" applyProtection="1">
      <alignment horizontal="center" vertical="center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2" fillId="0" borderId="4" xfId="1" applyNumberFormat="1" applyFont="1" applyFill="1" applyBorder="1" applyAlignment="1" applyProtection="1">
      <alignment horizontal="center" vertical="center"/>
    </xf>
    <xf numFmtId="0" fontId="12" fillId="0" borderId="8" xfId="1" applyNumberFormat="1" applyFont="1" applyFill="1" applyBorder="1" applyAlignment="1" applyProtection="1">
      <alignment horizontal="center" vertical="center"/>
    </xf>
    <xf numFmtId="0" fontId="12" fillId="0" borderId="9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 vertical="center"/>
    </xf>
    <xf numFmtId="0" fontId="12" fillId="2" borderId="7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12" fillId="2" borderId="10" xfId="1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2" fontId="17" fillId="0" borderId="4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8" zoomScale="85" zoomScaleNormal="85" zoomScalePageLayoutView="62" workbookViewId="0">
      <selection activeCell="B37" sqref="A37:XFD457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ht="34.5" customHeigh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33.75" customHeight="1" x14ac:dyDescent="0.25">
      <c r="A2" s="65" t="s">
        <v>88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75" customHeight="1" x14ac:dyDescent="0.25">
      <c r="A3" s="61"/>
      <c r="B3" s="55" t="s">
        <v>0</v>
      </c>
      <c r="C3" s="57" t="s">
        <v>60</v>
      </c>
      <c r="D3" s="53" t="s">
        <v>15</v>
      </c>
      <c r="E3" s="53" t="s">
        <v>14</v>
      </c>
      <c r="F3" s="42" t="s">
        <v>1</v>
      </c>
      <c r="G3" s="42" t="s">
        <v>2</v>
      </c>
      <c r="H3" s="39" t="s">
        <v>3</v>
      </c>
      <c r="I3" s="42" t="s">
        <v>4</v>
      </c>
      <c r="J3" s="47" t="s">
        <v>5</v>
      </c>
      <c r="K3" s="48"/>
      <c r="L3" s="49"/>
      <c r="M3" s="47" t="s">
        <v>6</v>
      </c>
      <c r="N3" s="48"/>
      <c r="O3" s="48"/>
      <c r="P3" s="49"/>
      <c r="Q3" s="42" t="s">
        <v>56</v>
      </c>
      <c r="R3" s="50" t="s">
        <v>71</v>
      </c>
    </row>
    <row r="4" spans="1:18" ht="15" customHeight="1" x14ac:dyDescent="0.25">
      <c r="A4" s="62"/>
      <c r="B4" s="56"/>
      <c r="C4" s="58"/>
      <c r="D4" s="60"/>
      <c r="E4" s="60"/>
      <c r="F4" s="43"/>
      <c r="G4" s="43"/>
      <c r="H4" s="41"/>
      <c r="I4" s="43"/>
      <c r="J4" s="42" t="s">
        <v>7</v>
      </c>
      <c r="K4" s="53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3"/>
      <c r="R4" s="51"/>
    </row>
    <row r="5" spans="1:18" ht="18.75" x14ac:dyDescent="0.3">
      <c r="A5" s="31"/>
      <c r="B5" s="30" t="s">
        <v>87</v>
      </c>
      <c r="C5" s="59"/>
      <c r="D5" s="54"/>
      <c r="E5" s="54"/>
      <c r="F5" s="44"/>
      <c r="G5" s="44"/>
      <c r="H5" s="40"/>
      <c r="I5" s="44"/>
      <c r="J5" s="44"/>
      <c r="K5" s="54"/>
      <c r="L5" s="44"/>
      <c r="M5" s="44"/>
      <c r="N5" s="44"/>
      <c r="O5" s="44"/>
      <c r="P5" s="44"/>
      <c r="Q5" s="44"/>
      <c r="R5" s="52"/>
    </row>
    <row r="6" spans="1:18" ht="21" x14ac:dyDescent="0.35">
      <c r="A6" s="22"/>
      <c r="B6" s="45" t="s">
        <v>73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69"/>
    </row>
    <row r="7" spans="1:18" ht="18.75" x14ac:dyDescent="0.3">
      <c r="A7" s="22"/>
      <c r="B7" s="1" t="s">
        <v>16</v>
      </c>
      <c r="C7" s="2">
        <v>60</v>
      </c>
      <c r="D7" s="2">
        <v>0</v>
      </c>
      <c r="E7" s="2">
        <f>C7-D7</f>
        <v>60</v>
      </c>
      <c r="F7" s="2">
        <f>E7*12.6%</f>
        <v>7.5600000000000005</v>
      </c>
      <c r="G7" s="2">
        <f>E7*3.3%</f>
        <v>1.98</v>
      </c>
      <c r="H7" s="2">
        <f>E7*62.1%</f>
        <v>37.26</v>
      </c>
      <c r="I7" s="2">
        <f>E7*335%</f>
        <v>201</v>
      </c>
      <c r="J7" s="2">
        <f>E7*0.43%</f>
        <v>0.25800000000000001</v>
      </c>
      <c r="K7" s="2">
        <v>0</v>
      </c>
      <c r="L7" s="2">
        <v>0</v>
      </c>
      <c r="M7" s="2">
        <f>E7*20%</f>
        <v>12</v>
      </c>
      <c r="N7" s="2">
        <f>E7*298%</f>
        <v>178.8</v>
      </c>
      <c r="O7" s="2">
        <f>E7*200%</f>
        <v>120</v>
      </c>
      <c r="P7" s="2">
        <f>E7*6.7%</f>
        <v>4.0200000000000005</v>
      </c>
      <c r="Q7" s="2">
        <v>105</v>
      </c>
      <c r="R7" s="20">
        <f>C7/1000*Q7</f>
        <v>6.3</v>
      </c>
    </row>
    <row r="8" spans="1:18" ht="18.75" x14ac:dyDescent="0.3">
      <c r="A8" s="22"/>
      <c r="B8" s="1" t="s">
        <v>17</v>
      </c>
      <c r="C8" s="2">
        <v>10</v>
      </c>
      <c r="D8" s="2">
        <v>0</v>
      </c>
      <c r="E8" s="2">
        <f>C8-D8</f>
        <v>10</v>
      </c>
      <c r="F8" s="2">
        <f>E8*0.5%</f>
        <v>0.05</v>
      </c>
      <c r="G8" s="2">
        <f>E8*82.5%</f>
        <v>8.25</v>
      </c>
      <c r="H8" s="2">
        <f>E8*0.8%</f>
        <v>0.08</v>
      </c>
      <c r="I8" s="2">
        <f>E8*748%</f>
        <v>74.800000000000011</v>
      </c>
      <c r="J8" s="2">
        <v>0</v>
      </c>
      <c r="K8" s="2">
        <v>0</v>
      </c>
      <c r="L8" s="2">
        <f>E8*0.59%</f>
        <v>5.8999999999999997E-2</v>
      </c>
      <c r="M8" s="2">
        <f>E8*12%</f>
        <v>1.2</v>
      </c>
      <c r="N8" s="2">
        <f>E8*19%</f>
        <v>1.9</v>
      </c>
      <c r="O8" s="2">
        <f>E8*0.4%</f>
        <v>0.04</v>
      </c>
      <c r="P8" s="2">
        <f>E8*0.2%</f>
        <v>0.02</v>
      </c>
      <c r="Q8" s="2">
        <v>635</v>
      </c>
      <c r="R8" s="20">
        <f>C8/1000*Q8</f>
        <v>6.3500000000000005</v>
      </c>
    </row>
    <row r="9" spans="1:18" ht="18.75" x14ac:dyDescent="0.3">
      <c r="A9" s="22"/>
      <c r="B9" s="22" t="s">
        <v>58</v>
      </c>
      <c r="C9" s="3">
        <f>C8+C7</f>
        <v>70</v>
      </c>
      <c r="D9" s="3">
        <v>0</v>
      </c>
      <c r="E9" s="3">
        <v>100</v>
      </c>
      <c r="F9" s="3">
        <f t="shared" ref="F9:P9" si="0">SUM(F7:F8)</f>
        <v>7.61</v>
      </c>
      <c r="G9" s="3">
        <f t="shared" si="0"/>
        <v>10.23</v>
      </c>
      <c r="H9" s="3">
        <f t="shared" si="0"/>
        <v>37.339999999999996</v>
      </c>
      <c r="I9" s="3">
        <f t="shared" si="0"/>
        <v>275.8</v>
      </c>
      <c r="J9" s="3">
        <f t="shared" si="0"/>
        <v>0.25800000000000001</v>
      </c>
      <c r="K9" s="3">
        <f t="shared" si="0"/>
        <v>0</v>
      </c>
      <c r="L9" s="3">
        <f t="shared" si="0"/>
        <v>5.8999999999999997E-2</v>
      </c>
      <c r="M9" s="3">
        <f t="shared" si="0"/>
        <v>13.2</v>
      </c>
      <c r="N9" s="3">
        <f t="shared" si="0"/>
        <v>180.70000000000002</v>
      </c>
      <c r="O9" s="3">
        <f t="shared" si="0"/>
        <v>120.04</v>
      </c>
      <c r="P9" s="3">
        <f t="shared" si="0"/>
        <v>4.04</v>
      </c>
      <c r="Q9" s="3"/>
      <c r="R9" s="3">
        <f>SUM(R7:R8)</f>
        <v>12.65</v>
      </c>
    </row>
    <row r="10" spans="1:18" ht="21" x14ac:dyDescent="0.35">
      <c r="A10" s="26"/>
      <c r="B10" s="45" t="s">
        <v>68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69"/>
    </row>
    <row r="11" spans="1:18" ht="18.75" x14ac:dyDescent="0.3">
      <c r="A11" s="26"/>
      <c r="B11" s="1" t="s">
        <v>59</v>
      </c>
      <c r="C11" s="2">
        <v>120</v>
      </c>
      <c r="D11" s="2">
        <f>C11*25%</f>
        <v>30</v>
      </c>
      <c r="E11" s="2">
        <f>C11-D11</f>
        <v>90</v>
      </c>
      <c r="F11" s="2">
        <f>E11*18.2%</f>
        <v>16.38</v>
      </c>
      <c r="G11" s="2">
        <f>E11*18.4%</f>
        <v>16.559999999999999</v>
      </c>
      <c r="H11" s="2">
        <f>E11*0.7%</f>
        <v>0.62999999999999989</v>
      </c>
      <c r="I11" s="2">
        <f>E11*241%</f>
        <v>216.9</v>
      </c>
      <c r="J11" s="2">
        <f>E11*0.07%</f>
        <v>6.3000000000000014E-2</v>
      </c>
      <c r="K11" s="2">
        <v>0</v>
      </c>
      <c r="L11" s="2">
        <f>E11*0.07%</f>
        <v>6.3000000000000014E-2</v>
      </c>
      <c r="M11" s="2">
        <f>E11*16%</f>
        <v>14.4</v>
      </c>
      <c r="N11" s="2">
        <f>E11*165%</f>
        <v>148.5</v>
      </c>
      <c r="O11" s="2">
        <f>E11*18%</f>
        <v>16.2</v>
      </c>
      <c r="P11" s="2">
        <f>E11*1.6%</f>
        <v>1.44</v>
      </c>
      <c r="Q11" s="2">
        <v>210</v>
      </c>
      <c r="R11" s="2">
        <f>C11/1000*Q11</f>
        <v>25.2</v>
      </c>
    </row>
    <row r="12" spans="1:18" ht="18.75" x14ac:dyDescent="0.3">
      <c r="A12" s="26"/>
      <c r="B12" s="24" t="s">
        <v>58</v>
      </c>
      <c r="C12" s="3">
        <f>SUM(C11:C11)</f>
        <v>120</v>
      </c>
      <c r="D12" s="3">
        <f>SUM(D11:D11)</f>
        <v>30</v>
      </c>
      <c r="E12" s="3">
        <f>E11-0</f>
        <v>90</v>
      </c>
      <c r="F12" s="3">
        <f t="shared" ref="F12:P12" si="1">SUM(F11:F11)</f>
        <v>16.38</v>
      </c>
      <c r="G12" s="3">
        <f t="shared" si="1"/>
        <v>16.559999999999999</v>
      </c>
      <c r="H12" s="3">
        <f t="shared" si="1"/>
        <v>0.62999999999999989</v>
      </c>
      <c r="I12" s="3">
        <f t="shared" si="1"/>
        <v>216.9</v>
      </c>
      <c r="J12" s="3">
        <f t="shared" si="1"/>
        <v>6.3000000000000014E-2</v>
      </c>
      <c r="K12" s="3">
        <f t="shared" si="1"/>
        <v>0</v>
      </c>
      <c r="L12" s="3">
        <f t="shared" si="1"/>
        <v>6.3000000000000014E-2</v>
      </c>
      <c r="M12" s="3">
        <f t="shared" si="1"/>
        <v>14.4</v>
      </c>
      <c r="N12" s="3">
        <f t="shared" si="1"/>
        <v>148.5</v>
      </c>
      <c r="O12" s="3">
        <f t="shared" si="1"/>
        <v>16.2</v>
      </c>
      <c r="P12" s="3">
        <f t="shared" si="1"/>
        <v>1.44</v>
      </c>
      <c r="Q12" s="3"/>
      <c r="R12" s="3">
        <f>SUM(R11:R11)</f>
        <v>25.2</v>
      </c>
    </row>
    <row r="13" spans="1:18" s="36" customFormat="1" ht="21" x14ac:dyDescent="0.35">
      <c r="A13" s="35"/>
      <c r="B13" s="66" t="s">
        <v>66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</row>
    <row r="14" spans="1:18" ht="18.75" x14ac:dyDescent="0.3">
      <c r="A14" s="25"/>
      <c r="B14" s="24" t="s">
        <v>58</v>
      </c>
      <c r="C14" s="3">
        <v>50</v>
      </c>
      <c r="D14" s="3">
        <v>0</v>
      </c>
      <c r="E14" s="3">
        <f>C14-D14</f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ht="21" x14ac:dyDescent="0.35">
      <c r="A15" s="34"/>
      <c r="B15" s="63" t="s">
        <v>67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.75" x14ac:dyDescent="0.3">
      <c r="A16" s="25"/>
      <c r="B16" s="2" t="s">
        <v>42</v>
      </c>
      <c r="C16" s="2">
        <v>1</v>
      </c>
      <c r="D16" s="2">
        <v>0</v>
      </c>
      <c r="E16" s="2">
        <f>C16-D16</f>
        <v>1</v>
      </c>
      <c r="F16" s="2">
        <f>E16*21.74%</f>
        <v>0.21739999999999998</v>
      </c>
      <c r="G16" s="2">
        <f>E16*7.61%</f>
        <v>7.6100000000000001E-2</v>
      </c>
      <c r="H16" s="2">
        <f>E16*2.86%</f>
        <v>2.86E-2</v>
      </c>
      <c r="I16" s="2">
        <f>E16*9.18%</f>
        <v>9.1799999999999993E-2</v>
      </c>
      <c r="J16" s="2">
        <f>E16*4.7%</f>
        <v>4.7E-2</v>
      </c>
      <c r="K16" s="2">
        <f>E16*11%</f>
        <v>0.11</v>
      </c>
      <c r="L16" s="2">
        <f>E16*5.6%</f>
        <v>5.5999999999999994E-2</v>
      </c>
      <c r="M16" s="2">
        <f>E16*50%</f>
        <v>0.5</v>
      </c>
      <c r="N16" s="2">
        <f>E16*10%</f>
        <v>0.1</v>
      </c>
      <c r="O16" s="2">
        <f>E16*110%</f>
        <v>1.1000000000000001</v>
      </c>
      <c r="P16" s="2">
        <f>E16*456%</f>
        <v>4.5599999999999996</v>
      </c>
      <c r="Q16" s="2">
        <v>650</v>
      </c>
      <c r="R16" s="2">
        <f>C16/1000*Q16</f>
        <v>0.65</v>
      </c>
    </row>
    <row r="17" spans="1:18" ht="18.75" x14ac:dyDescent="0.3">
      <c r="A17" s="26"/>
      <c r="B17" s="2" t="s">
        <v>57</v>
      </c>
      <c r="C17" s="2">
        <v>15</v>
      </c>
      <c r="D17" s="2">
        <v>0</v>
      </c>
      <c r="E17" s="2">
        <v>15</v>
      </c>
      <c r="F17" s="2">
        <v>0</v>
      </c>
      <c r="G17" s="2">
        <v>0</v>
      </c>
      <c r="H17" s="2">
        <f>E17*99.8%</f>
        <v>14.97</v>
      </c>
      <c r="I17" s="2">
        <f>E17*379%</f>
        <v>56.85</v>
      </c>
      <c r="J17" s="2">
        <v>0</v>
      </c>
      <c r="K17" s="2">
        <v>0</v>
      </c>
      <c r="L17" s="2">
        <v>0</v>
      </c>
      <c r="M17" s="2">
        <f>E17*2%</f>
        <v>0.3</v>
      </c>
      <c r="N17" s="2">
        <v>0</v>
      </c>
      <c r="O17" s="2">
        <v>0</v>
      </c>
      <c r="P17" s="2">
        <f>E17*0.3%</f>
        <v>4.4999999999999998E-2</v>
      </c>
      <c r="Q17" s="2">
        <v>60</v>
      </c>
      <c r="R17" s="2">
        <f>C17/1000*60</f>
        <v>0.89999999999999991</v>
      </c>
    </row>
    <row r="18" spans="1:18" ht="18.75" x14ac:dyDescent="0.3">
      <c r="A18" s="26"/>
      <c r="B18" s="24" t="s">
        <v>58</v>
      </c>
      <c r="C18" s="3">
        <f>SUM(C16:C17)</f>
        <v>16</v>
      </c>
      <c r="D18" s="3">
        <f>SUM(D17:D17)</f>
        <v>0</v>
      </c>
      <c r="E18" s="3">
        <v>150</v>
      </c>
      <c r="F18" s="3">
        <f t="shared" ref="F18:P18" si="2">SUM(F17:F17)</f>
        <v>0</v>
      </c>
      <c r="G18" s="3">
        <f t="shared" si="2"/>
        <v>0</v>
      </c>
      <c r="H18" s="3">
        <f t="shared" si="2"/>
        <v>14.97</v>
      </c>
      <c r="I18" s="3">
        <f t="shared" si="2"/>
        <v>56.85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 t="shared" si="2"/>
        <v>0.3</v>
      </c>
      <c r="N18" s="3">
        <f t="shared" si="2"/>
        <v>0</v>
      </c>
      <c r="O18" s="3">
        <f t="shared" si="2"/>
        <v>0</v>
      </c>
      <c r="P18" s="3">
        <f t="shared" si="2"/>
        <v>4.4999999999999998E-2</v>
      </c>
      <c r="Q18" s="3"/>
      <c r="R18" s="3">
        <f>SUM(R16:R17)</f>
        <v>1.5499999999999998</v>
      </c>
    </row>
    <row r="19" spans="1:18" s="36" customFormat="1" ht="21" x14ac:dyDescent="0.35">
      <c r="A19" s="35"/>
      <c r="B19" s="64" t="s">
        <v>69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</row>
    <row r="20" spans="1:18" ht="18.75" x14ac:dyDescent="0.3">
      <c r="A20" s="25"/>
      <c r="B20" s="24" t="s">
        <v>58</v>
      </c>
      <c r="C20" s="3">
        <v>70</v>
      </c>
      <c r="D20" s="3">
        <v>0</v>
      </c>
      <c r="E20" s="3">
        <f>C20-D20</f>
        <v>70</v>
      </c>
      <c r="F20" s="2">
        <f>E20*7.5%</f>
        <v>5.25</v>
      </c>
      <c r="G20" s="2">
        <f>E20*11.8%</f>
        <v>8.26</v>
      </c>
      <c r="H20" s="2">
        <f>E20*74.4%</f>
        <v>52.080000000000005</v>
      </c>
      <c r="I20" s="2">
        <f>E20*436%</f>
        <v>305.20000000000005</v>
      </c>
      <c r="J20" s="2">
        <f>E20*0.08%</f>
        <v>5.6000000000000001E-2</v>
      </c>
      <c r="K20" s="2">
        <f>E20*0%</f>
        <v>0</v>
      </c>
      <c r="L20" s="2">
        <f>E20*0%</f>
        <v>0</v>
      </c>
      <c r="M20" s="2">
        <f>E20*29%</f>
        <v>20.299999999999997</v>
      </c>
      <c r="N20" s="2">
        <f>E20*90%</f>
        <v>63</v>
      </c>
      <c r="O20" s="2">
        <f>E20*20%</f>
        <v>14</v>
      </c>
      <c r="P20" s="2">
        <f>E20*2.1%</f>
        <v>1.4700000000000002</v>
      </c>
      <c r="Q20" s="2">
        <v>100</v>
      </c>
      <c r="R20" s="3">
        <f>C20/1000*Q20</f>
        <v>7.0000000000000009</v>
      </c>
    </row>
    <row r="21" spans="1:18" ht="22.5" customHeight="1" x14ac:dyDescent="0.35">
      <c r="A21" s="25"/>
      <c r="B21" s="66" t="s">
        <v>70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8" ht="18.75" x14ac:dyDescent="0.3">
      <c r="A22" s="25"/>
      <c r="B22" s="24" t="s">
        <v>58</v>
      </c>
      <c r="C22" s="3">
        <v>120</v>
      </c>
      <c r="D22" s="3">
        <v>0</v>
      </c>
      <c r="E22" s="3">
        <f>C22-D22</f>
        <v>120</v>
      </c>
      <c r="F22" s="3">
        <f>E22*0.4%</f>
        <v>0.48</v>
      </c>
      <c r="G22" s="3">
        <f>E22*0.4%</f>
        <v>0.48</v>
      </c>
      <c r="H22" s="3">
        <f>E22*9.8%</f>
        <v>11.76</v>
      </c>
      <c r="I22" s="3">
        <f>E22*45%</f>
        <v>54</v>
      </c>
      <c r="J22" s="3">
        <f>E22*0.03%</f>
        <v>3.5999999999999997E-2</v>
      </c>
      <c r="K22" s="3">
        <f>E22*13%</f>
        <v>15.600000000000001</v>
      </c>
      <c r="L22" s="3">
        <v>0</v>
      </c>
      <c r="M22" s="3">
        <f>E22*16%</f>
        <v>19.2</v>
      </c>
      <c r="N22" s="3">
        <f>E22*11%</f>
        <v>13.2</v>
      </c>
      <c r="O22" s="3">
        <f>E22*9%</f>
        <v>10.799999999999999</v>
      </c>
      <c r="P22" s="3">
        <f>E22*2.2%</f>
        <v>2.64</v>
      </c>
      <c r="Q22" s="3">
        <v>100</v>
      </c>
      <c r="R22" s="3">
        <f>C22/1000*Q22</f>
        <v>12</v>
      </c>
    </row>
    <row r="23" spans="1:18" ht="18.75" x14ac:dyDescent="0.3">
      <c r="A23" s="26"/>
      <c r="B23" s="38" t="s">
        <v>65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ht="18.75" x14ac:dyDescent="0.3">
      <c r="A24" s="26"/>
      <c r="B24" s="24" t="s">
        <v>58</v>
      </c>
      <c r="C24" s="23">
        <v>3</v>
      </c>
      <c r="D24" s="3">
        <v>0</v>
      </c>
      <c r="E24" s="23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10</v>
      </c>
      <c r="R24" s="23">
        <f>C24/1000*Q24</f>
        <v>0.03</v>
      </c>
    </row>
    <row r="25" spans="1:18" ht="18.75" x14ac:dyDescent="0.3">
      <c r="A25" s="26"/>
      <c r="B25" s="24"/>
      <c r="C25" s="23"/>
      <c r="D25" s="3"/>
      <c r="E25" s="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3"/>
    </row>
    <row r="26" spans="1:18" ht="23.25" x14ac:dyDescent="0.35">
      <c r="A26" s="26"/>
      <c r="B26" s="21" t="s">
        <v>58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>
        <f>R24+R22+R20+R18+R14+R12+R9</f>
        <v>60.93</v>
      </c>
    </row>
    <row r="27" spans="1:18" ht="23.25" x14ac:dyDescent="0.35">
      <c r="A27" s="3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23.25" x14ac:dyDescent="0.35">
      <c r="A28" s="3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23.25" x14ac:dyDescent="0.35">
      <c r="A29" s="3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23.25" x14ac:dyDescent="0.35">
      <c r="A30" s="3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23.25" x14ac:dyDescent="0.35">
      <c r="A31" s="3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23.25" x14ac:dyDescent="0.35">
      <c r="A32" s="3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23.25" x14ac:dyDescent="0.35">
      <c r="A33" s="3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78" customFormat="1" ht="23.25" customHeigh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s="78" customFormat="1" ht="23.25" customHeight="1" x14ac:dyDescent="0.2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s="78" customFormat="1" ht="23.25" customHeight="1" x14ac:dyDescent="0.25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</sheetData>
  <mergeCells count="29">
    <mergeCell ref="B6:R6"/>
    <mergeCell ref="B10:R10"/>
    <mergeCell ref="B13:R13"/>
    <mergeCell ref="B15:R15"/>
    <mergeCell ref="B19:R19"/>
    <mergeCell ref="B21:R21"/>
    <mergeCell ref="B23:R23"/>
    <mergeCell ref="A34:XFD36"/>
    <mergeCell ref="A2:R2"/>
    <mergeCell ref="A3:A4"/>
    <mergeCell ref="B3:B4"/>
    <mergeCell ref="C3:C5"/>
    <mergeCell ref="D3:D5"/>
    <mergeCell ref="E3:E5"/>
    <mergeCell ref="F3:F5"/>
    <mergeCell ref="G3:G5"/>
    <mergeCell ref="H3:H5"/>
    <mergeCell ref="I3:I5"/>
    <mergeCell ref="J3:L3"/>
    <mergeCell ref="M3:P3"/>
    <mergeCell ref="Q3:Q5"/>
    <mergeCell ref="R3:R5"/>
    <mergeCell ref="J4:J5"/>
    <mergeCell ref="K4:K5"/>
    <mergeCell ref="L4:L5"/>
    <mergeCell ref="M4:M5"/>
    <mergeCell ref="N4:N5"/>
    <mergeCell ref="O4:O5"/>
    <mergeCell ref="P4:P5"/>
  </mergeCells>
  <phoneticPr fontId="14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4" t="s">
        <v>18</v>
      </c>
      <c r="B1" s="5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7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</row>
    <row r="3" spans="1:26" ht="55.5" x14ac:dyDescent="0.25">
      <c r="A3" s="8" t="s">
        <v>19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9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9" t="s">
        <v>37</v>
      </c>
      <c r="T3" s="9" t="s">
        <v>38</v>
      </c>
      <c r="U3" s="9" t="s">
        <v>39</v>
      </c>
      <c r="V3" s="9" t="s">
        <v>40</v>
      </c>
      <c r="W3" s="9" t="s">
        <v>41</v>
      </c>
      <c r="X3" s="10" t="s">
        <v>42</v>
      </c>
      <c r="Y3" s="10" t="s">
        <v>43</v>
      </c>
      <c r="Z3" s="10"/>
    </row>
    <row r="4" spans="1:26" x14ac:dyDescent="0.25">
      <c r="A4" s="11" t="s">
        <v>44</v>
      </c>
      <c r="B4" s="12"/>
      <c r="C4" s="12">
        <v>1E-3</v>
      </c>
      <c r="D4" s="12"/>
      <c r="E4" s="12"/>
      <c r="F4" s="12"/>
      <c r="G4" s="12"/>
      <c r="H4" s="12"/>
      <c r="I4" s="12">
        <v>0.05</v>
      </c>
      <c r="J4" s="12"/>
      <c r="K4" s="13"/>
      <c r="L4" s="13">
        <v>8.0000000000000002E-3</v>
      </c>
      <c r="M4" s="13"/>
      <c r="N4" s="13"/>
      <c r="O4" s="13"/>
      <c r="P4" s="13"/>
      <c r="Q4" s="13"/>
      <c r="R4" s="13">
        <v>5.0000000000000001E-3</v>
      </c>
      <c r="S4" s="13"/>
      <c r="T4" s="12"/>
      <c r="U4" s="12"/>
      <c r="V4" s="12"/>
      <c r="W4" s="12"/>
      <c r="X4" s="12"/>
      <c r="Y4" s="12"/>
      <c r="Z4" s="12"/>
    </row>
    <row r="5" spans="1:26" x14ac:dyDescent="0.25">
      <c r="A5" s="11" t="s">
        <v>45</v>
      </c>
      <c r="B5" s="12"/>
      <c r="C5" s="12">
        <v>1E-3</v>
      </c>
      <c r="D5" s="12"/>
      <c r="E5" s="12">
        <v>0.04</v>
      </c>
      <c r="F5" s="12">
        <v>1.4999999999999999E-2</v>
      </c>
      <c r="G5" s="12">
        <v>0.02</v>
      </c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>
        <v>0.01</v>
      </c>
      <c r="T5" s="12"/>
      <c r="U5" s="12"/>
      <c r="V5" s="12"/>
      <c r="W5" s="12"/>
      <c r="X5" s="12"/>
      <c r="Y5" s="12">
        <v>0.03</v>
      </c>
      <c r="Z5" s="12"/>
    </row>
    <row r="6" spans="1:26" x14ac:dyDescent="0.25">
      <c r="A6" s="11" t="s">
        <v>46</v>
      </c>
      <c r="B6" s="12">
        <v>0.05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2"/>
      <c r="U6" s="12"/>
      <c r="V6" s="12"/>
      <c r="W6" s="12"/>
      <c r="X6" s="12"/>
      <c r="Y6" s="12"/>
      <c r="Z6" s="12"/>
    </row>
    <row r="7" spans="1:26" x14ac:dyDescent="0.25">
      <c r="A7" s="11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  <c r="S7" s="13"/>
      <c r="T7" s="12">
        <v>1.4999999999999999E-2</v>
      </c>
      <c r="U7" s="12">
        <v>0.01</v>
      </c>
      <c r="V7" s="12"/>
      <c r="W7" s="12"/>
      <c r="X7" s="12"/>
      <c r="Y7" s="12"/>
      <c r="Z7" s="12"/>
    </row>
    <row r="8" spans="1:26" x14ac:dyDescent="0.25">
      <c r="A8" s="11" t="s">
        <v>48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2"/>
      <c r="U8" s="12"/>
      <c r="V8" s="12"/>
      <c r="W8" s="12">
        <v>0.1</v>
      </c>
      <c r="X8" s="12"/>
      <c r="Y8" s="12"/>
      <c r="Z8" s="12"/>
    </row>
    <row r="9" spans="1:26" x14ac:dyDescent="0.25">
      <c r="A9" s="11" t="s">
        <v>49</v>
      </c>
      <c r="B9" s="12"/>
      <c r="C9" s="12">
        <v>1E-3</v>
      </c>
      <c r="D9" s="12">
        <v>0.1</v>
      </c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2"/>
      <c r="U9" s="12"/>
      <c r="V9" s="12"/>
      <c r="W9" s="12"/>
      <c r="X9" s="12"/>
      <c r="Y9" s="12"/>
      <c r="Z9" s="12"/>
    </row>
    <row r="10" spans="1:26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 t="s">
        <v>50</v>
      </c>
      <c r="V10" s="12"/>
      <c r="W10" s="12"/>
      <c r="X10" s="12"/>
      <c r="Y10" s="12"/>
      <c r="Z10" s="12"/>
    </row>
    <row r="11" spans="1:26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2"/>
      <c r="U11" s="12"/>
      <c r="V11" s="12"/>
      <c r="W11" s="12"/>
      <c r="X11" s="12"/>
      <c r="Y11" s="12"/>
      <c r="Z11" s="12"/>
    </row>
    <row r="12" spans="1:26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12"/>
      <c r="V12" s="12"/>
      <c r="W12" s="12"/>
      <c r="X12" s="12"/>
      <c r="Y12" s="12"/>
      <c r="Z12" s="12"/>
    </row>
    <row r="13" spans="1:26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2"/>
      <c r="V13" s="12"/>
      <c r="W13" s="12"/>
      <c r="X13" s="12"/>
      <c r="Y13" s="12"/>
      <c r="Z13" s="12"/>
    </row>
    <row r="14" spans="1:26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2"/>
      <c r="U14" s="12"/>
      <c r="V14" s="12"/>
      <c r="W14" s="12"/>
      <c r="X14" s="12"/>
      <c r="Y14" s="12"/>
      <c r="Z14" s="12"/>
    </row>
    <row r="15" spans="1:26" x14ac:dyDescent="0.25">
      <c r="A15" s="11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2"/>
      <c r="U15" s="12"/>
      <c r="V15" s="12"/>
      <c r="W15" s="12"/>
      <c r="X15" s="12"/>
      <c r="Y15" s="12"/>
      <c r="Z15" s="12"/>
    </row>
    <row r="16" spans="1:26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2"/>
      <c r="U16" s="12"/>
      <c r="V16" s="12"/>
      <c r="W16" s="12"/>
      <c r="X16" s="12"/>
      <c r="Y16" s="12"/>
      <c r="Z16" s="12"/>
    </row>
    <row r="17" spans="1:30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2"/>
      <c r="U17" s="12"/>
      <c r="V17" s="12"/>
      <c r="W17" s="12"/>
      <c r="X17" s="12"/>
      <c r="Y17" s="12"/>
      <c r="Z17" s="12"/>
    </row>
    <row r="18" spans="1:30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2"/>
      <c r="U18" s="12"/>
      <c r="V18" s="12"/>
      <c r="W18" s="12"/>
      <c r="X18" s="12"/>
      <c r="Y18" s="12"/>
      <c r="Z18" s="12"/>
    </row>
    <row r="19" spans="1:30" x14ac:dyDescent="0.25">
      <c r="A19" s="11" t="s">
        <v>51</v>
      </c>
      <c r="B19" s="14">
        <f>SUM(B4:B18)</f>
        <v>0.05</v>
      </c>
      <c r="C19" s="14">
        <f t="shared" ref="C19:X19" si="0">SUM(C4:C18)</f>
        <v>3.0000000000000001E-3</v>
      </c>
      <c r="D19" s="14">
        <f t="shared" si="0"/>
        <v>0.1</v>
      </c>
      <c r="E19" s="14">
        <f t="shared" si="0"/>
        <v>0.04</v>
      </c>
      <c r="F19" s="14">
        <f t="shared" si="0"/>
        <v>1.4999999999999999E-2</v>
      </c>
      <c r="G19" s="14">
        <f t="shared" si="0"/>
        <v>0.02</v>
      </c>
      <c r="H19" s="14">
        <f t="shared" si="0"/>
        <v>0</v>
      </c>
      <c r="I19" s="14">
        <f t="shared" si="0"/>
        <v>0.05</v>
      </c>
      <c r="J19" s="14">
        <f t="shared" si="0"/>
        <v>0</v>
      </c>
      <c r="K19" s="14">
        <f t="shared" si="0"/>
        <v>0</v>
      </c>
      <c r="L19" s="14">
        <f t="shared" si="0"/>
        <v>8.0000000000000002E-3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5.0000000000000001E-3</v>
      </c>
      <c r="S19" s="14">
        <f t="shared" si="0"/>
        <v>0.01</v>
      </c>
      <c r="T19" s="14">
        <f t="shared" si="0"/>
        <v>1.4999999999999999E-2</v>
      </c>
      <c r="U19" s="14">
        <f t="shared" si="0"/>
        <v>0.01</v>
      </c>
      <c r="V19" s="14">
        <f t="shared" si="0"/>
        <v>0</v>
      </c>
      <c r="W19" s="14">
        <f t="shared" si="0"/>
        <v>0.1</v>
      </c>
      <c r="X19" s="14">
        <f t="shared" si="0"/>
        <v>0</v>
      </c>
      <c r="Y19" s="14">
        <v>0.04</v>
      </c>
      <c r="Z19" s="14"/>
    </row>
    <row r="20" spans="1:30" x14ac:dyDescent="0.25">
      <c r="A20" s="11" t="s">
        <v>52</v>
      </c>
      <c r="B20" s="15">
        <f>B1*B19</f>
        <v>0.05</v>
      </c>
      <c r="C20" s="15">
        <f>C19*B1</f>
        <v>3.0000000000000001E-3</v>
      </c>
      <c r="D20" s="15">
        <f>D19*B1</f>
        <v>0.1</v>
      </c>
      <c r="E20" s="15">
        <f>B1*E19</f>
        <v>0.04</v>
      </c>
      <c r="F20" s="15">
        <f>F19*B1</f>
        <v>1.4999999999999999E-2</v>
      </c>
      <c r="G20" s="15">
        <f>B1*G19</f>
        <v>0.02</v>
      </c>
      <c r="H20" s="15">
        <f>B1*H19</f>
        <v>0</v>
      </c>
      <c r="I20" s="15">
        <f>B1*I19</f>
        <v>0.05</v>
      </c>
      <c r="J20" s="15">
        <f>B1*J19</f>
        <v>0</v>
      </c>
      <c r="K20" s="15">
        <f>B1*K19</f>
        <v>0</v>
      </c>
      <c r="L20" s="15">
        <f>B1*L19</f>
        <v>8.0000000000000002E-3</v>
      </c>
      <c r="M20" s="15">
        <f>B1*M19</f>
        <v>0</v>
      </c>
      <c r="N20" s="15">
        <f>B1*N19</f>
        <v>0</v>
      </c>
      <c r="O20" s="15">
        <f>B1*O19</f>
        <v>0</v>
      </c>
      <c r="P20" s="15">
        <f>B1*P19</f>
        <v>0</v>
      </c>
      <c r="Q20" s="15">
        <f>B1*Q19</f>
        <v>0</v>
      </c>
      <c r="R20" s="15">
        <f>B1*R19</f>
        <v>5.0000000000000001E-3</v>
      </c>
      <c r="S20" s="15">
        <f>B1*S19</f>
        <v>0.01</v>
      </c>
      <c r="T20" s="15">
        <f>B1*T19</f>
        <v>1.4999999999999999E-2</v>
      </c>
      <c r="U20" s="15">
        <f>B1*U19</f>
        <v>0.01</v>
      </c>
      <c r="V20" s="15">
        <f>B1*V19</f>
        <v>0</v>
      </c>
      <c r="W20" s="15">
        <f>B1*W19</f>
        <v>0.1</v>
      </c>
      <c r="X20" s="15">
        <f>B11*X19</f>
        <v>0</v>
      </c>
      <c r="Y20" s="15">
        <f>B1*Y19</f>
        <v>0.04</v>
      </c>
      <c r="Z20" s="15"/>
    </row>
    <row r="21" spans="1:30" x14ac:dyDescent="0.25">
      <c r="A21" s="11" t="s">
        <v>53</v>
      </c>
      <c r="B21" s="11">
        <v>50</v>
      </c>
      <c r="C21" s="11">
        <v>20</v>
      </c>
      <c r="D21" s="11">
        <v>240</v>
      </c>
      <c r="E21" s="11">
        <v>60</v>
      </c>
      <c r="F21" s="11">
        <v>40</v>
      </c>
      <c r="G21" s="11">
        <v>60</v>
      </c>
      <c r="H21" s="11">
        <v>30</v>
      </c>
      <c r="I21" s="11">
        <v>60</v>
      </c>
      <c r="J21" s="11">
        <v>55</v>
      </c>
      <c r="K21" s="11">
        <v>60</v>
      </c>
      <c r="L21" s="11">
        <v>270</v>
      </c>
      <c r="M21" s="11">
        <v>80</v>
      </c>
      <c r="N21" s="11">
        <v>500</v>
      </c>
      <c r="O21" s="11">
        <v>500</v>
      </c>
      <c r="P21" s="11">
        <v>80</v>
      </c>
      <c r="Q21" s="11">
        <v>27</v>
      </c>
      <c r="R21" s="11">
        <v>100</v>
      </c>
      <c r="S21" s="11">
        <v>300</v>
      </c>
      <c r="T21" s="11">
        <v>600</v>
      </c>
      <c r="U21" s="11">
        <v>60</v>
      </c>
      <c r="V21" s="11">
        <v>180</v>
      </c>
      <c r="W21" s="11">
        <v>120</v>
      </c>
      <c r="X21" s="11">
        <v>1100</v>
      </c>
      <c r="Y21" s="11">
        <v>60</v>
      </c>
      <c r="Z21" s="11"/>
    </row>
    <row r="22" spans="1:30" ht="15.75" thickBot="1" x14ac:dyDescent="0.3">
      <c r="A22" s="11" t="s">
        <v>54</v>
      </c>
      <c r="B22" s="16">
        <f>B20*B21</f>
        <v>2.5</v>
      </c>
      <c r="C22" s="16">
        <f t="shared" ref="C22:Y22" si="1">C20*C21</f>
        <v>0.06</v>
      </c>
      <c r="D22" s="16">
        <f t="shared" si="1"/>
        <v>24</v>
      </c>
      <c r="E22" s="16">
        <f t="shared" si="1"/>
        <v>2.4</v>
      </c>
      <c r="F22" s="16">
        <f t="shared" si="1"/>
        <v>0.6</v>
      </c>
      <c r="G22" s="16">
        <f t="shared" si="1"/>
        <v>1.2</v>
      </c>
      <c r="H22" s="16">
        <f t="shared" si="1"/>
        <v>0</v>
      </c>
      <c r="I22" s="16">
        <f t="shared" si="1"/>
        <v>3</v>
      </c>
      <c r="J22" s="16">
        <f t="shared" si="1"/>
        <v>0</v>
      </c>
      <c r="K22" s="16">
        <f t="shared" si="1"/>
        <v>0</v>
      </c>
      <c r="L22" s="16">
        <f t="shared" si="1"/>
        <v>2.16</v>
      </c>
      <c r="M22" s="16">
        <f t="shared" si="1"/>
        <v>0</v>
      </c>
      <c r="N22" s="16">
        <f t="shared" si="1"/>
        <v>0</v>
      </c>
      <c r="O22" s="16">
        <f t="shared" si="1"/>
        <v>0</v>
      </c>
      <c r="P22" s="16">
        <f t="shared" si="1"/>
        <v>0</v>
      </c>
      <c r="Q22" s="16">
        <f t="shared" si="1"/>
        <v>0</v>
      </c>
      <c r="R22" s="16">
        <f t="shared" si="1"/>
        <v>0.5</v>
      </c>
      <c r="S22" s="16">
        <f t="shared" si="1"/>
        <v>3</v>
      </c>
      <c r="T22" s="16">
        <f t="shared" si="1"/>
        <v>9</v>
      </c>
      <c r="U22" s="16">
        <f t="shared" si="1"/>
        <v>0.6</v>
      </c>
      <c r="V22" s="16">
        <f t="shared" si="1"/>
        <v>0</v>
      </c>
      <c r="W22" s="16">
        <f t="shared" si="1"/>
        <v>12</v>
      </c>
      <c r="X22" s="16">
        <f t="shared" si="1"/>
        <v>0</v>
      </c>
      <c r="Y22" s="16">
        <f t="shared" si="1"/>
        <v>2.4</v>
      </c>
      <c r="Z22" s="16"/>
    </row>
    <row r="23" spans="1:30" ht="15.75" thickBot="1" x14ac:dyDescent="0.3">
      <c r="A23" s="6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7">
        <f>SUM(B22:X22)/B1</f>
        <v>61.02</v>
      </c>
      <c r="X23" s="18"/>
      <c r="Y23" s="18"/>
      <c r="Z23" s="17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9"/>
      <c r="X24" s="19"/>
      <c r="Y24" s="7"/>
      <c r="Z24" s="7"/>
    </row>
    <row r="25" spans="1:3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</row>
    <row r="26" spans="1:30" ht="15.75" thickBot="1" x14ac:dyDescent="0.3">
      <c r="A26" s="4" t="s">
        <v>18</v>
      </c>
      <c r="B26" s="5"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</row>
    <row r="28" spans="1:30" ht="55.5" x14ac:dyDescent="0.25">
      <c r="A28" s="8" t="s">
        <v>19</v>
      </c>
      <c r="B28" s="9" t="s">
        <v>20</v>
      </c>
      <c r="C28" s="9" t="s">
        <v>21</v>
      </c>
      <c r="D28" s="9" t="s">
        <v>22</v>
      </c>
      <c r="E28" s="9" t="s">
        <v>23</v>
      </c>
      <c r="F28" s="9" t="s">
        <v>24</v>
      </c>
      <c r="G28" s="9" t="s">
        <v>25</v>
      </c>
      <c r="H28" s="9" t="s">
        <v>26</v>
      </c>
      <c r="I28" s="9" t="s">
        <v>27</v>
      </c>
      <c r="J28" s="9" t="s">
        <v>28</v>
      </c>
      <c r="K28" s="9" t="s">
        <v>29</v>
      </c>
      <c r="L28" s="9" t="s">
        <v>30</v>
      </c>
      <c r="M28" s="9" t="s">
        <v>31</v>
      </c>
      <c r="N28" s="9" t="s">
        <v>32</v>
      </c>
      <c r="O28" s="9" t="s">
        <v>33</v>
      </c>
      <c r="P28" s="9" t="s">
        <v>34</v>
      </c>
      <c r="Q28" s="9" t="s">
        <v>35</v>
      </c>
      <c r="R28" s="9" t="s">
        <v>36</v>
      </c>
      <c r="S28" s="9" t="s">
        <v>37</v>
      </c>
      <c r="T28" s="9" t="s">
        <v>38</v>
      </c>
      <c r="U28" s="9" t="s">
        <v>39</v>
      </c>
      <c r="V28" s="9" t="s">
        <v>40</v>
      </c>
      <c r="W28" s="9" t="s">
        <v>41</v>
      </c>
      <c r="X28" s="10" t="s">
        <v>42</v>
      </c>
      <c r="Y28" s="10" t="s">
        <v>43</v>
      </c>
      <c r="Z28" s="10"/>
    </row>
    <row r="29" spans="1:30" x14ac:dyDescent="0.25">
      <c r="A29" s="11" t="s">
        <v>81</v>
      </c>
      <c r="B29" s="12"/>
      <c r="C29" s="12">
        <v>1E-3</v>
      </c>
      <c r="D29" s="12"/>
      <c r="E29" s="12"/>
      <c r="F29" s="12"/>
      <c r="G29" s="12"/>
      <c r="H29" s="12"/>
      <c r="I29" s="12">
        <v>0.05</v>
      </c>
      <c r="J29" s="12"/>
      <c r="K29" s="13"/>
      <c r="L29" s="13">
        <v>8.0000000000000002E-3</v>
      </c>
      <c r="M29" s="13"/>
      <c r="N29" s="13"/>
      <c r="O29" s="13"/>
      <c r="P29" s="13"/>
      <c r="Q29" s="13"/>
      <c r="R29" s="13">
        <v>5.0000000000000001E-3</v>
      </c>
      <c r="S29" s="13"/>
      <c r="T29" s="12"/>
      <c r="U29" s="12"/>
      <c r="V29" s="12"/>
      <c r="W29" s="12"/>
      <c r="X29" s="12"/>
      <c r="Y29" s="12"/>
      <c r="Z29" s="12"/>
    </row>
    <row r="30" spans="1:30" x14ac:dyDescent="0.25">
      <c r="A30" s="11" t="s">
        <v>79</v>
      </c>
      <c r="B30" s="12"/>
      <c r="C30" s="12">
        <v>1E-3</v>
      </c>
      <c r="D30" s="12"/>
      <c r="E30" s="12">
        <v>0.04</v>
      </c>
      <c r="F30" s="12">
        <v>1.4999999999999999E-2</v>
      </c>
      <c r="G30" s="12">
        <v>0.02</v>
      </c>
      <c r="H30" s="12"/>
      <c r="I30" s="12"/>
      <c r="J30" s="12"/>
      <c r="K30" s="13"/>
      <c r="L30" s="13"/>
      <c r="M30" s="13"/>
      <c r="N30" s="13"/>
      <c r="O30" s="13"/>
      <c r="P30" s="13"/>
      <c r="Q30" s="13"/>
      <c r="R30" s="13"/>
      <c r="S30" s="13">
        <v>0.01</v>
      </c>
      <c r="T30" s="12"/>
      <c r="U30" s="12"/>
      <c r="V30" s="12"/>
      <c r="W30" s="12"/>
      <c r="X30" s="12"/>
      <c r="Y30" s="12">
        <v>0.03</v>
      </c>
      <c r="Z30" s="12"/>
    </row>
    <row r="31" spans="1:30" x14ac:dyDescent="0.25">
      <c r="A31" s="11" t="s">
        <v>46</v>
      </c>
      <c r="B31" s="12">
        <v>0.05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2"/>
      <c r="U31" s="12"/>
      <c r="V31" s="12"/>
      <c r="W31" s="12"/>
      <c r="X31" s="12"/>
      <c r="Y31" s="12"/>
      <c r="Z31" s="12"/>
    </row>
    <row r="32" spans="1:30" x14ac:dyDescent="0.25">
      <c r="A32" s="11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2"/>
      <c r="U32" s="12">
        <v>0.01</v>
      </c>
      <c r="V32" s="12"/>
      <c r="W32" s="12"/>
      <c r="X32" s="12">
        <v>1E-3</v>
      </c>
      <c r="Y32" s="12"/>
      <c r="Z32" s="12"/>
      <c r="AD32">
        <v>1</v>
      </c>
    </row>
    <row r="33" spans="1:26" x14ac:dyDescent="0.25">
      <c r="A33" s="11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2"/>
      <c r="U33" s="12"/>
      <c r="V33" s="12"/>
      <c r="W33" s="12">
        <v>0.1</v>
      </c>
      <c r="X33" s="12"/>
      <c r="Y33" s="12"/>
      <c r="Z33" s="12"/>
    </row>
    <row r="34" spans="1:26" x14ac:dyDescent="0.25">
      <c r="A34" s="11" t="s">
        <v>49</v>
      </c>
      <c r="B34" s="12"/>
      <c r="C34" s="12">
        <v>1E-3</v>
      </c>
      <c r="D34" s="12">
        <v>0.13500000000000001</v>
      </c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2"/>
      <c r="U34" s="12"/>
      <c r="V34" s="12"/>
      <c r="W34" s="12"/>
      <c r="X34" s="12"/>
      <c r="Y34" s="12"/>
      <c r="Z34" s="12"/>
    </row>
    <row r="35" spans="1:26" x14ac:dyDescent="0.2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2"/>
      <c r="U35" s="12" t="s">
        <v>50</v>
      </c>
      <c r="V35" s="12"/>
      <c r="W35" s="12"/>
      <c r="X35" s="12"/>
      <c r="Y35" s="12"/>
      <c r="Z35" s="12"/>
    </row>
    <row r="36" spans="1:26" x14ac:dyDescent="0.2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2"/>
      <c r="U36" s="12"/>
      <c r="V36" s="12"/>
      <c r="W36" s="12"/>
      <c r="X36" s="12"/>
      <c r="Y36" s="12"/>
      <c r="Z36" s="12"/>
    </row>
    <row r="37" spans="1:26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2"/>
      <c r="V37" s="12"/>
      <c r="W37" s="12"/>
      <c r="X37" s="12"/>
      <c r="Y37" s="12"/>
      <c r="Z37" s="12"/>
    </row>
    <row r="38" spans="1:26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 s="12"/>
      <c r="W38" s="12"/>
      <c r="X38" s="12"/>
      <c r="Y38" s="12"/>
      <c r="Z38" s="12"/>
    </row>
    <row r="39" spans="1:26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2"/>
      <c r="U39" s="12"/>
      <c r="V39" s="12"/>
      <c r="W39" s="12"/>
      <c r="X39" s="12"/>
      <c r="Y39" s="12"/>
      <c r="Z39" s="12"/>
    </row>
    <row r="40" spans="1:26" x14ac:dyDescent="0.25">
      <c r="A40" s="11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2"/>
      <c r="U40" s="12"/>
      <c r="V40" s="12"/>
      <c r="W40" s="12"/>
      <c r="X40" s="12"/>
      <c r="Y40" s="12"/>
      <c r="Z40" s="12"/>
    </row>
    <row r="41" spans="1:26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2"/>
      <c r="U41" s="12"/>
      <c r="V41" s="12"/>
      <c r="W41" s="12"/>
      <c r="X41" s="12"/>
      <c r="Y41" s="12"/>
      <c r="Z41" s="12"/>
    </row>
    <row r="42" spans="1:26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2"/>
      <c r="U42" s="12"/>
      <c r="V42" s="12"/>
      <c r="W42" s="12"/>
      <c r="X42" s="12"/>
      <c r="Y42" s="12"/>
      <c r="Z42" s="12"/>
    </row>
    <row r="43" spans="1:26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2"/>
      <c r="U43" s="12"/>
      <c r="V43" s="12"/>
      <c r="W43" s="12"/>
      <c r="X43" s="12"/>
      <c r="Y43" s="12"/>
      <c r="Z43" s="12"/>
    </row>
    <row r="44" spans="1:26" x14ac:dyDescent="0.25">
      <c r="A44" s="11" t="s">
        <v>51</v>
      </c>
      <c r="B44" s="14">
        <f>SUM(B29:B43)</f>
        <v>0.05</v>
      </c>
      <c r="C44" s="14">
        <f t="shared" ref="C44:X44" si="2">SUM(C29:C43)</f>
        <v>3.0000000000000001E-3</v>
      </c>
      <c r="D44" s="14">
        <f t="shared" si="2"/>
        <v>0.13500000000000001</v>
      </c>
      <c r="E44" s="14">
        <f t="shared" si="2"/>
        <v>0.04</v>
      </c>
      <c r="F44" s="14">
        <f t="shared" si="2"/>
        <v>1.4999999999999999E-2</v>
      </c>
      <c r="G44" s="14">
        <f t="shared" si="2"/>
        <v>0.02</v>
      </c>
      <c r="H44" s="14">
        <f t="shared" si="2"/>
        <v>0</v>
      </c>
      <c r="I44" s="14">
        <f t="shared" si="2"/>
        <v>0.05</v>
      </c>
      <c r="J44" s="14">
        <f t="shared" si="2"/>
        <v>0</v>
      </c>
      <c r="K44" s="14">
        <f t="shared" si="2"/>
        <v>0</v>
      </c>
      <c r="L44" s="14">
        <f t="shared" si="2"/>
        <v>8.0000000000000002E-3</v>
      </c>
      <c r="M44" s="14">
        <f t="shared" si="2"/>
        <v>0</v>
      </c>
      <c r="N44" s="14">
        <f t="shared" si="2"/>
        <v>0</v>
      </c>
      <c r="O44" s="14">
        <f t="shared" si="2"/>
        <v>0</v>
      </c>
      <c r="P44" s="14">
        <f t="shared" si="2"/>
        <v>0</v>
      </c>
      <c r="Q44" s="14">
        <f t="shared" si="2"/>
        <v>0</v>
      </c>
      <c r="R44" s="14">
        <f t="shared" si="2"/>
        <v>5.0000000000000001E-3</v>
      </c>
      <c r="S44" s="14">
        <f t="shared" si="2"/>
        <v>0.01</v>
      </c>
      <c r="T44" s="14">
        <f t="shared" si="2"/>
        <v>0</v>
      </c>
      <c r="U44" s="14">
        <f t="shared" si="2"/>
        <v>0.01</v>
      </c>
      <c r="V44" s="14">
        <f t="shared" si="2"/>
        <v>0</v>
      </c>
      <c r="W44" s="14">
        <f t="shared" si="2"/>
        <v>0.1</v>
      </c>
      <c r="X44" s="14">
        <f t="shared" si="2"/>
        <v>1E-3</v>
      </c>
      <c r="Y44" s="14">
        <v>0.04</v>
      </c>
      <c r="Z44" s="14"/>
    </row>
    <row r="45" spans="1:26" x14ac:dyDescent="0.25">
      <c r="A45" s="11" t="s">
        <v>52</v>
      </c>
      <c r="B45" s="15">
        <f>B26*B44</f>
        <v>0.05</v>
      </c>
      <c r="C45" s="15">
        <f>C44*B26</f>
        <v>3.0000000000000001E-3</v>
      </c>
      <c r="D45" s="15">
        <f>D44*B26</f>
        <v>0.13500000000000001</v>
      </c>
      <c r="E45" s="15">
        <f>B26*E44</f>
        <v>0.04</v>
      </c>
      <c r="F45" s="15">
        <f>F44*B26</f>
        <v>1.4999999999999999E-2</v>
      </c>
      <c r="G45" s="15">
        <f>B26*G44</f>
        <v>0.02</v>
      </c>
      <c r="H45" s="15">
        <f>B26*H44</f>
        <v>0</v>
      </c>
      <c r="I45" s="15">
        <f>B26*I44</f>
        <v>0.05</v>
      </c>
      <c r="J45" s="15">
        <f>B26*J44</f>
        <v>0</v>
      </c>
      <c r="K45" s="15">
        <f>B26*K44</f>
        <v>0</v>
      </c>
      <c r="L45" s="15">
        <f>B26*L44</f>
        <v>8.0000000000000002E-3</v>
      </c>
      <c r="M45" s="15">
        <f>B26*M44</f>
        <v>0</v>
      </c>
      <c r="N45" s="15">
        <f>B26*N44</f>
        <v>0</v>
      </c>
      <c r="O45" s="15">
        <f>B26*O44</f>
        <v>0</v>
      </c>
      <c r="P45" s="15">
        <f>B26*P44</f>
        <v>0</v>
      </c>
      <c r="Q45" s="15">
        <f>B26*Q44</f>
        <v>0</v>
      </c>
      <c r="R45" s="15">
        <f>B26*R44</f>
        <v>5.0000000000000001E-3</v>
      </c>
      <c r="S45" s="15">
        <f>B26*S44</f>
        <v>0.01</v>
      </c>
      <c r="T45" s="15">
        <f>B26*T44</f>
        <v>0</v>
      </c>
      <c r="U45" s="15">
        <f>B26*U44</f>
        <v>0.01</v>
      </c>
      <c r="V45" s="15">
        <f>B26*V44</f>
        <v>0</v>
      </c>
      <c r="W45" s="15">
        <f>B26*W44</f>
        <v>0.1</v>
      </c>
      <c r="X45" s="15">
        <f>B36*X44</f>
        <v>0</v>
      </c>
      <c r="Y45" s="15">
        <f>B26*Y44</f>
        <v>0.04</v>
      </c>
      <c r="Z45" s="15"/>
    </row>
    <row r="46" spans="1:26" x14ac:dyDescent="0.25">
      <c r="A46" s="11" t="s">
        <v>53</v>
      </c>
      <c r="B46" s="11">
        <v>50</v>
      </c>
      <c r="C46" s="11">
        <v>20</v>
      </c>
      <c r="D46" s="11">
        <v>240</v>
      </c>
      <c r="E46" s="11">
        <v>60</v>
      </c>
      <c r="F46" s="11">
        <v>40</v>
      </c>
      <c r="G46" s="11">
        <v>60</v>
      </c>
      <c r="H46" s="11">
        <v>30</v>
      </c>
      <c r="I46" s="11">
        <v>60</v>
      </c>
      <c r="J46" s="11">
        <v>55</v>
      </c>
      <c r="K46" s="11">
        <v>60</v>
      </c>
      <c r="L46" s="11">
        <v>270</v>
      </c>
      <c r="M46" s="11">
        <v>80</v>
      </c>
      <c r="N46" s="11">
        <v>500</v>
      </c>
      <c r="O46" s="11">
        <v>500</v>
      </c>
      <c r="P46" s="11">
        <v>80</v>
      </c>
      <c r="Q46" s="11">
        <v>27</v>
      </c>
      <c r="R46" s="11">
        <v>100</v>
      </c>
      <c r="S46" s="11">
        <v>300</v>
      </c>
      <c r="T46" s="11">
        <v>600</v>
      </c>
      <c r="U46" s="11">
        <v>60</v>
      </c>
      <c r="V46" s="11">
        <v>180</v>
      </c>
      <c r="W46" s="11">
        <v>120</v>
      </c>
      <c r="X46" s="11">
        <v>1100</v>
      </c>
      <c r="Y46" s="11">
        <v>60</v>
      </c>
      <c r="Z46" s="11"/>
    </row>
    <row r="47" spans="1:26" ht="15.75" thickBot="1" x14ac:dyDescent="0.3">
      <c r="A47" s="11" t="s">
        <v>54</v>
      </c>
      <c r="B47" s="16">
        <f>B45*B46</f>
        <v>2.5</v>
      </c>
      <c r="C47" s="16">
        <f t="shared" ref="C47:Y47" si="3">C45*C46</f>
        <v>0.06</v>
      </c>
      <c r="D47" s="16">
        <f t="shared" si="3"/>
        <v>32.400000000000006</v>
      </c>
      <c r="E47" s="16">
        <f t="shared" si="3"/>
        <v>2.4</v>
      </c>
      <c r="F47" s="16">
        <f t="shared" si="3"/>
        <v>0.6</v>
      </c>
      <c r="G47" s="16">
        <f t="shared" si="3"/>
        <v>1.2</v>
      </c>
      <c r="H47" s="16">
        <f t="shared" si="3"/>
        <v>0</v>
      </c>
      <c r="I47" s="16">
        <f t="shared" si="3"/>
        <v>3</v>
      </c>
      <c r="J47" s="16">
        <f t="shared" si="3"/>
        <v>0</v>
      </c>
      <c r="K47" s="16">
        <f t="shared" si="3"/>
        <v>0</v>
      </c>
      <c r="L47" s="16">
        <f t="shared" si="3"/>
        <v>2.16</v>
      </c>
      <c r="M47" s="16">
        <f t="shared" si="3"/>
        <v>0</v>
      </c>
      <c r="N47" s="16">
        <f t="shared" si="3"/>
        <v>0</v>
      </c>
      <c r="O47" s="16">
        <f t="shared" si="3"/>
        <v>0</v>
      </c>
      <c r="P47" s="16">
        <f t="shared" si="3"/>
        <v>0</v>
      </c>
      <c r="Q47" s="16">
        <f t="shared" si="3"/>
        <v>0</v>
      </c>
      <c r="R47" s="16">
        <f t="shared" si="3"/>
        <v>0.5</v>
      </c>
      <c r="S47" s="16">
        <f t="shared" si="3"/>
        <v>3</v>
      </c>
      <c r="T47" s="16">
        <f t="shared" si="3"/>
        <v>0</v>
      </c>
      <c r="U47" s="16">
        <f t="shared" si="3"/>
        <v>0.6</v>
      </c>
      <c r="V47" s="16">
        <f t="shared" si="3"/>
        <v>0</v>
      </c>
      <c r="W47" s="16">
        <f t="shared" si="3"/>
        <v>12</v>
      </c>
      <c r="X47" s="16">
        <f t="shared" si="3"/>
        <v>0</v>
      </c>
      <c r="Y47" s="16">
        <f t="shared" si="3"/>
        <v>2.4</v>
      </c>
      <c r="Z47" s="16"/>
    </row>
    <row r="48" spans="1:26" ht="15.75" thickBot="1" x14ac:dyDescent="0.3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7">
        <f>SUM(B47:X47)/B26</f>
        <v>60.420000000000009</v>
      </c>
      <c r="X48" s="18"/>
      <c r="Y48" s="18"/>
      <c r="Z48" s="17"/>
    </row>
    <row r="57" spans="1:26" ht="15.75" thickBot="1" x14ac:dyDescent="0.3"/>
    <row r="58" spans="1:26" ht="15.75" thickBot="1" x14ac:dyDescent="0.3">
      <c r="A58" s="4" t="s">
        <v>18</v>
      </c>
      <c r="B58" s="5">
        <v>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7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7"/>
    </row>
    <row r="60" spans="1:26" ht="55.5" x14ac:dyDescent="0.25">
      <c r="A60" s="8" t="s">
        <v>19</v>
      </c>
      <c r="B60" s="9" t="s">
        <v>20</v>
      </c>
      <c r="C60" s="9" t="s">
        <v>21</v>
      </c>
      <c r="D60" s="9" t="s">
        <v>22</v>
      </c>
      <c r="E60" s="9" t="s">
        <v>23</v>
      </c>
      <c r="F60" s="9" t="s">
        <v>24</v>
      </c>
      <c r="G60" s="9" t="s">
        <v>25</v>
      </c>
      <c r="H60" s="9" t="s">
        <v>26</v>
      </c>
      <c r="I60" s="9" t="s">
        <v>27</v>
      </c>
      <c r="J60" s="9" t="s">
        <v>28</v>
      </c>
      <c r="K60" s="9" t="s">
        <v>29</v>
      </c>
      <c r="L60" s="9" t="s">
        <v>30</v>
      </c>
      <c r="M60" s="9" t="s">
        <v>31</v>
      </c>
      <c r="N60" s="9" t="s">
        <v>32</v>
      </c>
      <c r="O60" s="9" t="s">
        <v>33</v>
      </c>
      <c r="P60" s="9" t="s">
        <v>34</v>
      </c>
      <c r="Q60" s="9" t="s">
        <v>35</v>
      </c>
      <c r="R60" s="9" t="s">
        <v>36</v>
      </c>
      <c r="S60" s="9" t="s">
        <v>37</v>
      </c>
      <c r="T60" s="9" t="s">
        <v>38</v>
      </c>
      <c r="U60" s="9" t="s">
        <v>39</v>
      </c>
      <c r="V60" s="9" t="s">
        <v>40</v>
      </c>
      <c r="W60" s="9" t="s">
        <v>41</v>
      </c>
      <c r="X60" s="10" t="s">
        <v>42</v>
      </c>
      <c r="Y60" s="10" t="s">
        <v>43</v>
      </c>
      <c r="Z60" s="10"/>
    </row>
    <row r="61" spans="1:26" x14ac:dyDescent="0.25">
      <c r="A61" s="11" t="s">
        <v>81</v>
      </c>
      <c r="B61" s="12"/>
      <c r="C61" s="12">
        <v>1E-3</v>
      </c>
      <c r="D61" s="12"/>
      <c r="E61" s="12"/>
      <c r="F61" s="12"/>
      <c r="G61" s="12"/>
      <c r="H61" s="12"/>
      <c r="I61" s="12">
        <v>0.05</v>
      </c>
      <c r="J61" s="12"/>
      <c r="K61" s="13"/>
      <c r="L61" s="13">
        <v>8.0000000000000002E-3</v>
      </c>
      <c r="M61" s="13"/>
      <c r="N61" s="13"/>
      <c r="O61" s="13"/>
      <c r="P61" s="13"/>
      <c r="Q61" s="13"/>
      <c r="R61" s="13">
        <v>5.0000000000000001E-3</v>
      </c>
      <c r="S61" s="13"/>
      <c r="T61" s="12"/>
      <c r="U61" s="12"/>
      <c r="V61" s="12"/>
      <c r="W61" s="12"/>
      <c r="X61" s="12"/>
      <c r="Y61" s="12"/>
      <c r="Z61" s="12"/>
    </row>
    <row r="62" spans="1:26" x14ac:dyDescent="0.25">
      <c r="A62" s="11" t="s">
        <v>80</v>
      </c>
      <c r="B62" s="12"/>
      <c r="C62" s="12">
        <v>1E-3</v>
      </c>
      <c r="D62" s="12"/>
      <c r="E62" s="12">
        <v>0.04</v>
      </c>
      <c r="F62" s="12">
        <v>1.4999999999999999E-2</v>
      </c>
      <c r="G62" s="12">
        <v>0.2</v>
      </c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>
        <v>0.01</v>
      </c>
      <c r="T62" s="12"/>
      <c r="U62" s="12"/>
      <c r="V62" s="12"/>
      <c r="W62" s="12"/>
      <c r="X62" s="12"/>
      <c r="Y62" s="12">
        <v>0.03</v>
      </c>
      <c r="Z62" s="12"/>
    </row>
    <row r="63" spans="1:26" x14ac:dyDescent="0.25">
      <c r="A63" s="11" t="s">
        <v>46</v>
      </c>
      <c r="B63" s="12">
        <v>0.05</v>
      </c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2"/>
      <c r="U63" s="12"/>
      <c r="V63" s="12"/>
      <c r="W63" s="12"/>
      <c r="X63" s="12"/>
      <c r="Y63" s="12"/>
      <c r="Z63" s="12"/>
    </row>
    <row r="64" spans="1:26" x14ac:dyDescent="0.25">
      <c r="A64" s="11" t="s">
        <v>42</v>
      </c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2"/>
      <c r="U64" s="12">
        <v>0.01</v>
      </c>
      <c r="V64" s="12"/>
      <c r="W64" s="12"/>
      <c r="X64" s="12">
        <v>1E-3</v>
      </c>
      <c r="Y64" s="12"/>
      <c r="Z64" s="12"/>
    </row>
    <row r="65" spans="1:26" x14ac:dyDescent="0.25">
      <c r="A65" s="11" t="s">
        <v>48</v>
      </c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2"/>
      <c r="U65" s="12"/>
      <c r="V65" s="12"/>
      <c r="W65" s="12">
        <v>0.1</v>
      </c>
      <c r="X65" s="12"/>
      <c r="Y65" s="12"/>
      <c r="Z65" s="12"/>
    </row>
    <row r="66" spans="1:26" x14ac:dyDescent="0.25">
      <c r="A66" s="11" t="s">
        <v>49</v>
      </c>
      <c r="B66" s="12"/>
      <c r="C66" s="12">
        <v>1E-3</v>
      </c>
      <c r="D66" s="12">
        <v>0.13500000000000001</v>
      </c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2"/>
      <c r="U66" s="12"/>
      <c r="V66" s="12"/>
      <c r="W66" s="12"/>
      <c r="X66" s="12"/>
      <c r="Y66" s="12"/>
      <c r="Z66" s="12"/>
    </row>
    <row r="67" spans="1:26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2"/>
      <c r="U67" s="12" t="s">
        <v>50</v>
      </c>
      <c r="V67" s="12"/>
      <c r="W67" s="12"/>
      <c r="X67" s="12"/>
      <c r="Y67" s="12"/>
      <c r="Z67" s="12"/>
    </row>
    <row r="68" spans="1:26" x14ac:dyDescent="0.2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2"/>
      <c r="U68" s="12"/>
      <c r="V68" s="12"/>
      <c r="W68" s="12"/>
      <c r="X68" s="12"/>
      <c r="Y68" s="12"/>
      <c r="Z68" s="12"/>
    </row>
    <row r="69" spans="1:26" x14ac:dyDescent="0.2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2"/>
      <c r="U69" s="12"/>
      <c r="V69" s="12"/>
      <c r="W69" s="12"/>
      <c r="X69" s="12"/>
      <c r="Y69" s="12"/>
      <c r="Z69" s="12"/>
    </row>
    <row r="70" spans="1:26" x14ac:dyDescent="0.25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2"/>
      <c r="U70" s="12"/>
      <c r="V70" s="12"/>
      <c r="W70" s="12"/>
      <c r="X70" s="12"/>
      <c r="Y70" s="12"/>
      <c r="Z70" s="12"/>
    </row>
    <row r="71" spans="1:26" x14ac:dyDescent="0.25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2"/>
      <c r="U71" s="12"/>
      <c r="V71" s="12"/>
      <c r="W71" s="12"/>
      <c r="X71" s="12"/>
      <c r="Y71" s="12"/>
      <c r="Z71" s="12"/>
    </row>
    <row r="72" spans="1:26" x14ac:dyDescent="0.25">
      <c r="A72" s="11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2"/>
      <c r="U72" s="12"/>
      <c r="V72" s="12"/>
      <c r="W72" s="12"/>
      <c r="X72" s="12"/>
      <c r="Y72" s="12"/>
      <c r="Z72" s="12"/>
    </row>
    <row r="73" spans="1:26" x14ac:dyDescent="0.2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2"/>
      <c r="U73" s="12"/>
      <c r="V73" s="12"/>
      <c r="W73" s="12"/>
      <c r="X73" s="12"/>
      <c r="Y73" s="12"/>
      <c r="Z73" s="12"/>
    </row>
    <row r="74" spans="1:26" x14ac:dyDescent="0.2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2"/>
      <c r="U74" s="12"/>
      <c r="V74" s="12"/>
      <c r="W74" s="12"/>
      <c r="X74" s="12"/>
      <c r="Y74" s="12"/>
      <c r="Z74" s="12"/>
    </row>
    <row r="75" spans="1:26" x14ac:dyDescent="0.2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2"/>
      <c r="U75" s="12"/>
      <c r="V75" s="12"/>
      <c r="W75" s="12"/>
      <c r="X75" s="12"/>
      <c r="Y75" s="12"/>
      <c r="Z75" s="12"/>
    </row>
    <row r="76" spans="1:26" x14ac:dyDescent="0.25">
      <c r="A76" s="11" t="s">
        <v>51</v>
      </c>
      <c r="B76" s="14">
        <f>SUM(B61:B75)</f>
        <v>0.05</v>
      </c>
      <c r="C76" s="14">
        <f t="shared" ref="C76:X76" si="4">SUM(C61:C75)</f>
        <v>3.0000000000000001E-3</v>
      </c>
      <c r="D76" s="14">
        <f t="shared" si="4"/>
        <v>0.13500000000000001</v>
      </c>
      <c r="E76" s="14">
        <f t="shared" si="4"/>
        <v>0.04</v>
      </c>
      <c r="F76" s="14">
        <f t="shared" si="4"/>
        <v>1.4999999999999999E-2</v>
      </c>
      <c r="G76" s="14">
        <f t="shared" si="4"/>
        <v>0.2</v>
      </c>
      <c r="H76" s="14">
        <f t="shared" si="4"/>
        <v>0</v>
      </c>
      <c r="I76" s="14">
        <f t="shared" si="4"/>
        <v>0.05</v>
      </c>
      <c r="J76" s="14">
        <f t="shared" si="4"/>
        <v>0</v>
      </c>
      <c r="K76" s="14">
        <f t="shared" si="4"/>
        <v>0</v>
      </c>
      <c r="L76" s="14">
        <f t="shared" si="4"/>
        <v>8.0000000000000002E-3</v>
      </c>
      <c r="M76" s="14">
        <f t="shared" si="4"/>
        <v>0</v>
      </c>
      <c r="N76" s="14">
        <f t="shared" si="4"/>
        <v>0</v>
      </c>
      <c r="O76" s="14">
        <f t="shared" si="4"/>
        <v>0</v>
      </c>
      <c r="P76" s="14">
        <f t="shared" si="4"/>
        <v>0</v>
      </c>
      <c r="Q76" s="14">
        <f t="shared" si="4"/>
        <v>0</v>
      </c>
      <c r="R76" s="14">
        <f t="shared" si="4"/>
        <v>5.0000000000000001E-3</v>
      </c>
      <c r="S76" s="14">
        <f t="shared" si="4"/>
        <v>0.01</v>
      </c>
      <c r="T76" s="14">
        <f t="shared" si="4"/>
        <v>0</v>
      </c>
      <c r="U76" s="14">
        <f t="shared" si="4"/>
        <v>0.01</v>
      </c>
      <c r="V76" s="14">
        <f t="shared" si="4"/>
        <v>0</v>
      </c>
      <c r="W76" s="14">
        <f t="shared" si="4"/>
        <v>0.1</v>
      </c>
      <c r="X76" s="14">
        <f t="shared" si="4"/>
        <v>1E-3</v>
      </c>
      <c r="Y76" s="14">
        <v>0.04</v>
      </c>
      <c r="Z76" s="14"/>
    </row>
    <row r="77" spans="1:26" x14ac:dyDescent="0.25">
      <c r="A77" s="11" t="s">
        <v>52</v>
      </c>
      <c r="B77" s="15">
        <f>B58*B76</f>
        <v>0.05</v>
      </c>
      <c r="C77" s="15">
        <f>C76*B58</f>
        <v>3.0000000000000001E-3</v>
      </c>
      <c r="D77" s="15">
        <f>D76*B58</f>
        <v>0.13500000000000001</v>
      </c>
      <c r="E77" s="15">
        <f>B58*E76</f>
        <v>0.04</v>
      </c>
      <c r="F77" s="15">
        <f>F76*B58</f>
        <v>1.4999999999999999E-2</v>
      </c>
      <c r="G77" s="15">
        <f>B58*G76</f>
        <v>0.2</v>
      </c>
      <c r="H77" s="15">
        <f>B58*H76</f>
        <v>0</v>
      </c>
      <c r="I77" s="15">
        <f>B58*I76</f>
        <v>0.05</v>
      </c>
      <c r="J77" s="15">
        <f>B58*J76</f>
        <v>0</v>
      </c>
      <c r="K77" s="15">
        <f>B58*K76</f>
        <v>0</v>
      </c>
      <c r="L77" s="15">
        <f>B58*L76</f>
        <v>8.0000000000000002E-3</v>
      </c>
      <c r="M77" s="15">
        <f>B58*M76</f>
        <v>0</v>
      </c>
      <c r="N77" s="15">
        <f>B58*N76</f>
        <v>0</v>
      </c>
      <c r="O77" s="15">
        <f>B58*O76</f>
        <v>0</v>
      </c>
      <c r="P77" s="15">
        <f>B58*P76</f>
        <v>0</v>
      </c>
      <c r="Q77" s="15">
        <f>B58*Q76</f>
        <v>0</v>
      </c>
      <c r="R77" s="15">
        <f>B58*R76</f>
        <v>5.0000000000000001E-3</v>
      </c>
      <c r="S77" s="15">
        <f>B58*S76</f>
        <v>0.01</v>
      </c>
      <c r="T77" s="15">
        <f>B58*T76</f>
        <v>0</v>
      </c>
      <c r="U77" s="15">
        <f>B58*U76</f>
        <v>0.01</v>
      </c>
      <c r="V77" s="15">
        <f>B58*V76</f>
        <v>0</v>
      </c>
      <c r="W77" s="15">
        <f>B58*W76</f>
        <v>0.1</v>
      </c>
      <c r="X77" s="15">
        <f>B68*X76</f>
        <v>0</v>
      </c>
      <c r="Y77" s="15">
        <f>B58*Y76</f>
        <v>0.04</v>
      </c>
      <c r="Z77" s="15"/>
    </row>
    <row r="78" spans="1:26" x14ac:dyDescent="0.25">
      <c r="A78" s="11" t="s">
        <v>53</v>
      </c>
      <c r="B78" s="11">
        <v>50</v>
      </c>
      <c r="C78" s="11">
        <v>20</v>
      </c>
      <c r="D78" s="11">
        <v>240</v>
      </c>
      <c r="E78" s="11">
        <v>60</v>
      </c>
      <c r="F78" s="11">
        <v>40</v>
      </c>
      <c r="G78" s="11">
        <v>60</v>
      </c>
      <c r="H78" s="11">
        <v>30</v>
      </c>
      <c r="I78" s="11">
        <v>60</v>
      </c>
      <c r="J78" s="11">
        <v>55</v>
      </c>
      <c r="K78" s="11">
        <v>60</v>
      </c>
      <c r="L78" s="11">
        <v>270</v>
      </c>
      <c r="M78" s="11">
        <v>80</v>
      </c>
      <c r="N78" s="11">
        <v>500</v>
      </c>
      <c r="O78" s="11">
        <v>500</v>
      </c>
      <c r="P78" s="11">
        <v>80</v>
      </c>
      <c r="Q78" s="11">
        <v>27</v>
      </c>
      <c r="R78" s="11">
        <v>100</v>
      </c>
      <c r="S78" s="11">
        <v>300</v>
      </c>
      <c r="T78" s="11">
        <v>600</v>
      </c>
      <c r="U78" s="11">
        <v>60</v>
      </c>
      <c r="V78" s="11">
        <v>180</v>
      </c>
      <c r="W78" s="11">
        <v>120</v>
      </c>
      <c r="X78" s="11">
        <v>1100</v>
      </c>
      <c r="Y78" s="11">
        <v>60</v>
      </c>
      <c r="Z78" s="11"/>
    </row>
    <row r="79" spans="1:26" ht="15.75" thickBot="1" x14ac:dyDescent="0.3">
      <c r="A79" s="11" t="s">
        <v>54</v>
      </c>
      <c r="B79" s="16">
        <f>B77*B78</f>
        <v>2.5</v>
      </c>
      <c r="C79" s="16">
        <f t="shared" ref="C79:Y79" si="5">C77*C78</f>
        <v>0.06</v>
      </c>
      <c r="D79" s="16">
        <f t="shared" si="5"/>
        <v>32.400000000000006</v>
      </c>
      <c r="E79" s="16">
        <f t="shared" si="5"/>
        <v>2.4</v>
      </c>
      <c r="F79" s="16">
        <f t="shared" si="5"/>
        <v>0.6</v>
      </c>
      <c r="G79" s="16">
        <f t="shared" si="5"/>
        <v>12</v>
      </c>
      <c r="H79" s="16">
        <f t="shared" si="5"/>
        <v>0</v>
      </c>
      <c r="I79" s="16">
        <f t="shared" si="5"/>
        <v>3</v>
      </c>
      <c r="J79" s="16">
        <f t="shared" si="5"/>
        <v>0</v>
      </c>
      <c r="K79" s="16">
        <f t="shared" si="5"/>
        <v>0</v>
      </c>
      <c r="L79" s="16">
        <f t="shared" si="5"/>
        <v>2.16</v>
      </c>
      <c r="M79" s="16">
        <f t="shared" si="5"/>
        <v>0</v>
      </c>
      <c r="N79" s="16">
        <f t="shared" si="5"/>
        <v>0</v>
      </c>
      <c r="O79" s="16">
        <f t="shared" si="5"/>
        <v>0</v>
      </c>
      <c r="P79" s="16">
        <f t="shared" si="5"/>
        <v>0</v>
      </c>
      <c r="Q79" s="16">
        <f t="shared" si="5"/>
        <v>0</v>
      </c>
      <c r="R79" s="16">
        <f t="shared" si="5"/>
        <v>0.5</v>
      </c>
      <c r="S79" s="16">
        <f t="shared" si="5"/>
        <v>3</v>
      </c>
      <c r="T79" s="16">
        <f t="shared" si="5"/>
        <v>0</v>
      </c>
      <c r="U79" s="16">
        <f t="shared" si="5"/>
        <v>0.6</v>
      </c>
      <c r="V79" s="16">
        <f t="shared" si="5"/>
        <v>0</v>
      </c>
      <c r="W79" s="16">
        <f t="shared" si="5"/>
        <v>12</v>
      </c>
      <c r="X79" s="16">
        <f t="shared" si="5"/>
        <v>0</v>
      </c>
      <c r="Y79" s="16">
        <f t="shared" si="5"/>
        <v>2.4</v>
      </c>
      <c r="Z79" s="16"/>
    </row>
    <row r="80" spans="1:26" ht="15.75" thickBot="1" x14ac:dyDescent="0.3">
      <c r="A80" s="6" t="s">
        <v>55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7" t="s">
        <v>78</v>
      </c>
      <c r="X80" s="18"/>
      <c r="Y80" s="18"/>
      <c r="Z80" s="17"/>
    </row>
    <row r="89" spans="1:26" ht="15.75" thickBot="1" x14ac:dyDescent="0.3"/>
    <row r="90" spans="1:26" ht="15.75" thickBot="1" x14ac:dyDescent="0.3">
      <c r="A90" s="4" t="s">
        <v>18</v>
      </c>
      <c r="B90" s="5">
        <v>1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7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7"/>
    </row>
    <row r="92" spans="1:26" ht="55.5" x14ac:dyDescent="0.25">
      <c r="A92" s="8" t="s">
        <v>19</v>
      </c>
      <c r="B92" s="9" t="s">
        <v>20</v>
      </c>
      <c r="C92" s="9" t="s">
        <v>21</v>
      </c>
      <c r="D92" s="9" t="s">
        <v>22</v>
      </c>
      <c r="E92" s="9" t="s">
        <v>23</v>
      </c>
      <c r="F92" s="9" t="s">
        <v>24</v>
      </c>
      <c r="G92" s="9" t="s">
        <v>25</v>
      </c>
      <c r="H92" s="9" t="s">
        <v>26</v>
      </c>
      <c r="I92" s="9" t="s">
        <v>27</v>
      </c>
      <c r="J92" s="9" t="s">
        <v>28</v>
      </c>
      <c r="K92" s="9" t="s">
        <v>29</v>
      </c>
      <c r="L92" s="9" t="s">
        <v>30</v>
      </c>
      <c r="M92" s="9" t="s">
        <v>31</v>
      </c>
      <c r="N92" s="9" t="s">
        <v>32</v>
      </c>
      <c r="O92" s="9" t="s">
        <v>33</v>
      </c>
      <c r="P92" s="9" t="s">
        <v>34</v>
      </c>
      <c r="Q92" s="9" t="s">
        <v>35</v>
      </c>
      <c r="R92" s="9" t="s">
        <v>36</v>
      </c>
      <c r="S92" s="9" t="s">
        <v>37</v>
      </c>
      <c r="T92" s="9" t="s">
        <v>38</v>
      </c>
      <c r="U92" s="9" t="s">
        <v>39</v>
      </c>
      <c r="V92" s="9" t="s">
        <v>40</v>
      </c>
      <c r="W92" s="9" t="s">
        <v>41</v>
      </c>
      <c r="X92" s="10" t="s">
        <v>42</v>
      </c>
      <c r="Y92" s="10" t="s">
        <v>43</v>
      </c>
      <c r="Z92" s="10"/>
    </row>
    <row r="93" spans="1:26" x14ac:dyDescent="0.25">
      <c r="A93" s="11" t="s">
        <v>44</v>
      </c>
      <c r="B93" s="12"/>
      <c r="C93" s="12">
        <v>1E-3</v>
      </c>
      <c r="D93" s="12"/>
      <c r="E93" s="12"/>
      <c r="F93" s="12"/>
      <c r="G93" s="12"/>
      <c r="H93" s="12"/>
      <c r="I93" s="12">
        <v>0.05</v>
      </c>
      <c r="J93" s="12"/>
      <c r="K93" s="13"/>
      <c r="L93" s="13">
        <v>8.0000000000000002E-3</v>
      </c>
      <c r="M93" s="13"/>
      <c r="N93" s="13"/>
      <c r="O93" s="13"/>
      <c r="P93" s="13"/>
      <c r="Q93" s="13"/>
      <c r="R93" s="13">
        <v>5.0000000000000001E-3</v>
      </c>
      <c r="S93" s="13"/>
      <c r="T93" s="12"/>
      <c r="U93" s="12"/>
      <c r="V93" s="12"/>
      <c r="W93" s="12"/>
      <c r="X93" s="12"/>
      <c r="Y93" s="12"/>
      <c r="Z93" s="12"/>
    </row>
    <row r="94" spans="1:26" x14ac:dyDescent="0.25">
      <c r="A94" s="11" t="s">
        <v>82</v>
      </c>
      <c r="B94" s="12"/>
      <c r="C94" s="12">
        <v>1E-3</v>
      </c>
      <c r="D94" s="12"/>
      <c r="E94" s="12">
        <v>0.04</v>
      </c>
      <c r="F94" s="12">
        <v>1.4999999999999999E-2</v>
      </c>
      <c r="G94" s="12">
        <v>0.2</v>
      </c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>
        <v>0.01</v>
      </c>
      <c r="T94" s="12"/>
      <c r="U94" s="12"/>
      <c r="V94" s="12"/>
      <c r="W94" s="12"/>
      <c r="X94" s="12"/>
      <c r="Y94" s="12">
        <v>0.03</v>
      </c>
      <c r="Z94" s="12"/>
    </row>
    <row r="95" spans="1:26" x14ac:dyDescent="0.25">
      <c r="A95" s="11" t="s">
        <v>46</v>
      </c>
      <c r="B95" s="12">
        <v>0.05</v>
      </c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2"/>
      <c r="U95" s="12"/>
      <c r="V95" s="12"/>
      <c r="W95" s="12"/>
      <c r="X95" s="12"/>
      <c r="Y95" s="12"/>
      <c r="Z95" s="12"/>
    </row>
    <row r="96" spans="1:26" x14ac:dyDescent="0.25">
      <c r="A96" s="11" t="s">
        <v>42</v>
      </c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2"/>
      <c r="U96" s="12">
        <v>0.01</v>
      </c>
      <c r="V96" s="12"/>
      <c r="W96" s="12"/>
      <c r="X96" s="12">
        <v>1E-3</v>
      </c>
      <c r="Y96" s="12"/>
      <c r="Z96" s="12"/>
    </row>
    <row r="97" spans="1:26" x14ac:dyDescent="0.25">
      <c r="A97" s="11" t="s">
        <v>48</v>
      </c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2"/>
      <c r="U97" s="12"/>
      <c r="V97" s="12"/>
      <c r="W97" s="12">
        <v>0.1</v>
      </c>
      <c r="X97" s="12"/>
      <c r="Y97" s="12"/>
      <c r="Z97" s="12"/>
    </row>
    <row r="98" spans="1:26" x14ac:dyDescent="0.25">
      <c r="A98" s="11" t="s">
        <v>49</v>
      </c>
      <c r="B98" s="12"/>
      <c r="C98" s="12">
        <v>1E-3</v>
      </c>
      <c r="D98" s="12">
        <v>0.13500000000000001</v>
      </c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2"/>
      <c r="U98" s="12"/>
      <c r="V98" s="12"/>
      <c r="W98" s="12"/>
      <c r="X98" s="12"/>
      <c r="Y98" s="12"/>
      <c r="Z98" s="12"/>
    </row>
    <row r="99" spans="1:26" x14ac:dyDescent="0.2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2"/>
      <c r="U99" s="12" t="s">
        <v>50</v>
      </c>
      <c r="V99" s="12"/>
      <c r="W99" s="12"/>
      <c r="X99" s="12"/>
      <c r="Y99" s="12"/>
      <c r="Z99" s="12"/>
    </row>
    <row r="100" spans="1:26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2"/>
      <c r="U100" s="12"/>
      <c r="V100" s="12"/>
      <c r="W100" s="12"/>
      <c r="X100" s="12"/>
      <c r="Y100" s="12"/>
      <c r="Z100" s="12"/>
    </row>
    <row r="101" spans="1:2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2"/>
      <c r="U101" s="12"/>
      <c r="V101" s="12"/>
      <c r="W101" s="12"/>
      <c r="X101" s="12"/>
      <c r="Y101" s="12"/>
      <c r="Z101" s="12"/>
    </row>
    <row r="102" spans="1:26" x14ac:dyDescent="0.25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2"/>
      <c r="U102" s="12"/>
      <c r="V102" s="12"/>
      <c r="W102" s="12"/>
      <c r="X102" s="12"/>
      <c r="Y102" s="12"/>
      <c r="Z102" s="12"/>
    </row>
    <row r="103" spans="1:26" x14ac:dyDescent="0.25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2"/>
      <c r="U103" s="12"/>
      <c r="V103" s="12"/>
      <c r="W103" s="12"/>
      <c r="X103" s="12"/>
      <c r="Y103" s="12"/>
      <c r="Z103" s="12"/>
    </row>
    <row r="104" spans="1:26" x14ac:dyDescent="0.25">
      <c r="A104" s="11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2"/>
      <c r="U104" s="12"/>
      <c r="V104" s="12"/>
      <c r="W104" s="12"/>
      <c r="X104" s="12"/>
      <c r="Y104" s="12"/>
      <c r="Z104" s="12"/>
    </row>
    <row r="105" spans="1:26" x14ac:dyDescent="0.25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2"/>
      <c r="U105" s="12"/>
      <c r="V105" s="12"/>
      <c r="W105" s="12"/>
      <c r="X105" s="12"/>
      <c r="Y105" s="12"/>
      <c r="Z105" s="12"/>
    </row>
    <row r="106" spans="1:26" x14ac:dyDescent="0.25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2"/>
      <c r="U106" s="12"/>
      <c r="V106" s="12"/>
      <c r="W106" s="12"/>
      <c r="X106" s="12"/>
      <c r="Y106" s="12"/>
      <c r="Z106" s="12"/>
    </row>
    <row r="107" spans="1:26" x14ac:dyDescent="0.25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2"/>
      <c r="U107" s="12"/>
      <c r="V107" s="12"/>
      <c r="W107" s="12"/>
      <c r="X107" s="12"/>
      <c r="Y107" s="12"/>
      <c r="Z107" s="12"/>
    </row>
    <row r="108" spans="1:26" x14ac:dyDescent="0.25">
      <c r="A108" s="11" t="s">
        <v>51</v>
      </c>
      <c r="B108" s="14">
        <f>SUM(B93:B107)</f>
        <v>0.05</v>
      </c>
      <c r="C108" s="14">
        <f t="shared" ref="C108:X108" si="6">SUM(C93:C107)</f>
        <v>3.0000000000000001E-3</v>
      </c>
      <c r="D108" s="14">
        <f t="shared" si="6"/>
        <v>0.13500000000000001</v>
      </c>
      <c r="E108" s="14">
        <f t="shared" si="6"/>
        <v>0.04</v>
      </c>
      <c r="F108" s="14">
        <f t="shared" si="6"/>
        <v>1.4999999999999999E-2</v>
      </c>
      <c r="G108" s="14">
        <f t="shared" si="6"/>
        <v>0.2</v>
      </c>
      <c r="H108" s="14">
        <f t="shared" si="6"/>
        <v>0</v>
      </c>
      <c r="I108" s="14">
        <f t="shared" si="6"/>
        <v>0.05</v>
      </c>
      <c r="J108" s="14">
        <f t="shared" si="6"/>
        <v>0</v>
      </c>
      <c r="K108" s="14">
        <f t="shared" si="6"/>
        <v>0</v>
      </c>
      <c r="L108" s="14">
        <f t="shared" si="6"/>
        <v>8.0000000000000002E-3</v>
      </c>
      <c r="M108" s="14">
        <f t="shared" si="6"/>
        <v>0</v>
      </c>
      <c r="N108" s="14">
        <f t="shared" si="6"/>
        <v>0</v>
      </c>
      <c r="O108" s="14">
        <f t="shared" si="6"/>
        <v>0</v>
      </c>
      <c r="P108" s="14">
        <f t="shared" si="6"/>
        <v>0</v>
      </c>
      <c r="Q108" s="14">
        <f t="shared" si="6"/>
        <v>0</v>
      </c>
      <c r="R108" s="14">
        <f t="shared" si="6"/>
        <v>5.0000000000000001E-3</v>
      </c>
      <c r="S108" s="14">
        <f t="shared" si="6"/>
        <v>0.01</v>
      </c>
      <c r="T108" s="14">
        <f t="shared" si="6"/>
        <v>0</v>
      </c>
      <c r="U108" s="14">
        <f t="shared" si="6"/>
        <v>0.01</v>
      </c>
      <c r="V108" s="14">
        <f t="shared" si="6"/>
        <v>0</v>
      </c>
      <c r="W108" s="14">
        <f t="shared" si="6"/>
        <v>0.1</v>
      </c>
      <c r="X108" s="14">
        <f t="shared" si="6"/>
        <v>1E-3</v>
      </c>
      <c r="Y108" s="14">
        <v>0.04</v>
      </c>
      <c r="Z108" s="14"/>
    </row>
    <row r="109" spans="1:26" x14ac:dyDescent="0.25">
      <c r="A109" s="11" t="s">
        <v>52</v>
      </c>
      <c r="B109" s="15">
        <f>B90*B108</f>
        <v>0.05</v>
      </c>
      <c r="C109" s="15">
        <f>C108*B90</f>
        <v>3.0000000000000001E-3</v>
      </c>
      <c r="D109" s="15">
        <f>D108*B90</f>
        <v>0.13500000000000001</v>
      </c>
      <c r="E109" s="15">
        <f>B90*E108</f>
        <v>0.04</v>
      </c>
      <c r="F109" s="15">
        <f>F108*B90</f>
        <v>1.4999999999999999E-2</v>
      </c>
      <c r="G109" s="15">
        <f>B90*G108</f>
        <v>0.2</v>
      </c>
      <c r="H109" s="15">
        <f>B90*H108</f>
        <v>0</v>
      </c>
      <c r="I109" s="15">
        <f>B90*I108</f>
        <v>0.05</v>
      </c>
      <c r="J109" s="15">
        <f>B90*J108</f>
        <v>0</v>
      </c>
      <c r="K109" s="15">
        <f>B90*K108</f>
        <v>0</v>
      </c>
      <c r="L109" s="15">
        <f>B90*L108</f>
        <v>8.0000000000000002E-3</v>
      </c>
      <c r="M109" s="15">
        <f>B90*M108</f>
        <v>0</v>
      </c>
      <c r="N109" s="15">
        <f>B90*N108</f>
        <v>0</v>
      </c>
      <c r="O109" s="15">
        <f>B90*O108</f>
        <v>0</v>
      </c>
      <c r="P109" s="15">
        <f>B90*P108</f>
        <v>0</v>
      </c>
      <c r="Q109" s="15">
        <f>B90*Q108</f>
        <v>0</v>
      </c>
      <c r="R109" s="15">
        <f>B90*R108</f>
        <v>5.0000000000000001E-3</v>
      </c>
      <c r="S109" s="15">
        <f>B90*S108</f>
        <v>0.01</v>
      </c>
      <c r="T109" s="15">
        <f>B90*T108</f>
        <v>0</v>
      </c>
      <c r="U109" s="15">
        <f>B90*U108</f>
        <v>0.01</v>
      </c>
      <c r="V109" s="15">
        <f>B90*V108</f>
        <v>0</v>
      </c>
      <c r="W109" s="15">
        <f>B90*W108</f>
        <v>0.1</v>
      </c>
      <c r="X109" s="15">
        <f>B100*X108</f>
        <v>0</v>
      </c>
      <c r="Y109" s="15">
        <f>B90*Y108</f>
        <v>0.04</v>
      </c>
      <c r="Z109" s="15"/>
    </row>
    <row r="110" spans="1:26" x14ac:dyDescent="0.25">
      <c r="A110" s="11" t="s">
        <v>53</v>
      </c>
      <c r="B110" s="11">
        <v>50</v>
      </c>
      <c r="C110" s="11">
        <v>20</v>
      </c>
      <c r="D110" s="11">
        <v>240</v>
      </c>
      <c r="E110" s="11">
        <v>60</v>
      </c>
      <c r="F110" s="11">
        <v>40</v>
      </c>
      <c r="G110" s="11">
        <v>60</v>
      </c>
      <c r="H110" s="11">
        <v>30</v>
      </c>
      <c r="I110" s="11">
        <v>60</v>
      </c>
      <c r="J110" s="11">
        <v>55</v>
      </c>
      <c r="K110" s="11">
        <v>60</v>
      </c>
      <c r="L110" s="11">
        <v>270</v>
      </c>
      <c r="M110" s="11">
        <v>80</v>
      </c>
      <c r="N110" s="11">
        <v>500</v>
      </c>
      <c r="O110" s="11">
        <v>500</v>
      </c>
      <c r="P110" s="11">
        <v>80</v>
      </c>
      <c r="Q110" s="11">
        <v>27</v>
      </c>
      <c r="R110" s="11">
        <v>100</v>
      </c>
      <c r="S110" s="11">
        <v>300</v>
      </c>
      <c r="T110" s="11">
        <v>600</v>
      </c>
      <c r="U110" s="11">
        <v>60</v>
      </c>
      <c r="V110" s="11">
        <v>180</v>
      </c>
      <c r="W110" s="11">
        <v>120</v>
      </c>
      <c r="X110" s="11">
        <v>1100</v>
      </c>
      <c r="Y110" s="11">
        <v>60</v>
      </c>
      <c r="Z110" s="11"/>
    </row>
    <row r="111" spans="1:26" ht="15.75" thickBot="1" x14ac:dyDescent="0.3">
      <c r="A111" s="11" t="s">
        <v>54</v>
      </c>
      <c r="B111" s="16">
        <f>B109*B110</f>
        <v>2.5</v>
      </c>
      <c r="C111" s="16">
        <f t="shared" ref="C111:Y111" si="7">C109*C110</f>
        <v>0.06</v>
      </c>
      <c r="D111" s="16">
        <f t="shared" si="7"/>
        <v>32.400000000000006</v>
      </c>
      <c r="E111" s="16">
        <f t="shared" si="7"/>
        <v>2.4</v>
      </c>
      <c r="F111" s="16">
        <f t="shared" si="7"/>
        <v>0.6</v>
      </c>
      <c r="G111" s="16">
        <f t="shared" si="7"/>
        <v>12</v>
      </c>
      <c r="H111" s="16">
        <f t="shared" si="7"/>
        <v>0</v>
      </c>
      <c r="I111" s="16">
        <f t="shared" si="7"/>
        <v>3</v>
      </c>
      <c r="J111" s="16">
        <f t="shared" si="7"/>
        <v>0</v>
      </c>
      <c r="K111" s="16">
        <f t="shared" si="7"/>
        <v>0</v>
      </c>
      <c r="L111" s="16">
        <f t="shared" si="7"/>
        <v>2.16</v>
      </c>
      <c r="M111" s="16">
        <f t="shared" si="7"/>
        <v>0</v>
      </c>
      <c r="N111" s="16">
        <f t="shared" si="7"/>
        <v>0</v>
      </c>
      <c r="O111" s="16">
        <f t="shared" si="7"/>
        <v>0</v>
      </c>
      <c r="P111" s="16">
        <f t="shared" si="7"/>
        <v>0</v>
      </c>
      <c r="Q111" s="16">
        <f t="shared" si="7"/>
        <v>0</v>
      </c>
      <c r="R111" s="16">
        <f t="shared" si="7"/>
        <v>0.5</v>
      </c>
      <c r="S111" s="16">
        <f t="shared" si="7"/>
        <v>3</v>
      </c>
      <c r="T111" s="16">
        <f t="shared" si="7"/>
        <v>0</v>
      </c>
      <c r="U111" s="16">
        <f t="shared" si="7"/>
        <v>0.6</v>
      </c>
      <c r="V111" s="16">
        <f t="shared" si="7"/>
        <v>0</v>
      </c>
      <c r="W111" s="16">
        <f t="shared" si="7"/>
        <v>12</v>
      </c>
      <c r="X111" s="16">
        <f t="shared" si="7"/>
        <v>0</v>
      </c>
      <c r="Y111" s="16">
        <f t="shared" si="7"/>
        <v>2.4</v>
      </c>
      <c r="Z111" s="16"/>
    </row>
    <row r="112" spans="1:26" ht="15.75" thickBot="1" x14ac:dyDescent="0.3">
      <c r="A112" s="6" t="s">
        <v>55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7" t="s">
        <v>78</v>
      </c>
      <c r="X112" s="18"/>
      <c r="Y112" s="18"/>
      <c r="Z112" s="17"/>
    </row>
    <row r="122" spans="1:26" ht="1.5" customHeight="1" thickBot="1" x14ac:dyDescent="0.3"/>
    <row r="123" spans="1:26" ht="15.75" thickBot="1" x14ac:dyDescent="0.3">
      <c r="A123" s="4" t="s">
        <v>18</v>
      </c>
      <c r="B123" s="5">
        <v>1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7"/>
      <c r="Z123" s="7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7"/>
      <c r="Z124" s="7"/>
    </row>
    <row r="125" spans="1:26" ht="55.5" x14ac:dyDescent="0.25">
      <c r="A125" s="8" t="s">
        <v>19</v>
      </c>
      <c r="B125" s="9" t="s">
        <v>20</v>
      </c>
      <c r="C125" s="9" t="s">
        <v>21</v>
      </c>
      <c r="D125" s="9" t="s">
        <v>22</v>
      </c>
      <c r="E125" s="9" t="s">
        <v>23</v>
      </c>
      <c r="F125" s="9" t="s">
        <v>24</v>
      </c>
      <c r="G125" s="9" t="s">
        <v>25</v>
      </c>
      <c r="H125" s="9" t="s">
        <v>26</v>
      </c>
      <c r="I125" s="9" t="s">
        <v>27</v>
      </c>
      <c r="J125" s="9" t="s">
        <v>28</v>
      </c>
      <c r="K125" s="9" t="s">
        <v>29</v>
      </c>
      <c r="L125" s="9" t="s">
        <v>30</v>
      </c>
      <c r="M125" s="9" t="s">
        <v>31</v>
      </c>
      <c r="N125" s="9" t="s">
        <v>32</v>
      </c>
      <c r="O125" s="9" t="s">
        <v>33</v>
      </c>
      <c r="P125" s="9" t="s">
        <v>34</v>
      </c>
      <c r="Q125" s="9" t="s">
        <v>35</v>
      </c>
      <c r="R125" s="9" t="s">
        <v>36</v>
      </c>
      <c r="S125" s="9" t="s">
        <v>37</v>
      </c>
      <c r="T125" s="9" t="s">
        <v>38</v>
      </c>
      <c r="U125" s="9" t="s">
        <v>39</v>
      </c>
      <c r="V125" s="9" t="s">
        <v>40</v>
      </c>
      <c r="W125" s="9" t="s">
        <v>41</v>
      </c>
      <c r="X125" s="10" t="s">
        <v>42</v>
      </c>
      <c r="Y125" s="10" t="s">
        <v>43</v>
      </c>
      <c r="Z125" s="10"/>
    </row>
    <row r="126" spans="1:26" x14ac:dyDescent="0.25">
      <c r="A126" s="11" t="s">
        <v>44</v>
      </c>
      <c r="B126" s="12"/>
      <c r="C126" s="12">
        <v>1E-3</v>
      </c>
      <c r="D126" s="12"/>
      <c r="E126" s="12"/>
      <c r="F126" s="12"/>
      <c r="G126" s="12"/>
      <c r="H126" s="12"/>
      <c r="I126" s="12">
        <v>0.05</v>
      </c>
      <c r="J126" s="12"/>
      <c r="K126" s="13"/>
      <c r="L126" s="13">
        <v>8.0000000000000002E-3</v>
      </c>
      <c r="M126" s="13"/>
      <c r="N126" s="13"/>
      <c r="O126" s="13"/>
      <c r="P126" s="13"/>
      <c r="Q126" s="13"/>
      <c r="R126" s="13">
        <v>5.0000000000000001E-3</v>
      </c>
      <c r="S126" s="13"/>
      <c r="T126" s="12"/>
      <c r="U126" s="12"/>
      <c r="V126" s="12"/>
      <c r="W126" s="12"/>
      <c r="X126" s="12"/>
      <c r="Y126" s="12"/>
      <c r="Z126" s="12"/>
    </row>
    <row r="127" spans="1:26" x14ac:dyDescent="0.25">
      <c r="A127" s="11" t="s">
        <v>83</v>
      </c>
      <c r="B127" s="12"/>
      <c r="C127" s="12">
        <v>1E-3</v>
      </c>
      <c r="D127" s="12"/>
      <c r="E127" s="12">
        <v>0.04</v>
      </c>
      <c r="F127" s="12">
        <v>1.4999999999999999E-2</v>
      </c>
      <c r="G127" s="12">
        <v>0.2</v>
      </c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>
        <v>0.01</v>
      </c>
      <c r="T127" s="12"/>
      <c r="U127" s="12"/>
      <c r="V127" s="12"/>
      <c r="W127" s="12"/>
      <c r="X127" s="12"/>
      <c r="Y127" s="12">
        <v>0.03</v>
      </c>
      <c r="Z127" s="12"/>
    </row>
    <row r="128" spans="1:26" x14ac:dyDescent="0.25">
      <c r="A128" s="11" t="s">
        <v>46</v>
      </c>
      <c r="B128" s="12">
        <v>0.05</v>
      </c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2"/>
      <c r="U128" s="12"/>
      <c r="V128" s="12"/>
      <c r="W128" s="12"/>
      <c r="X128" s="12"/>
      <c r="Y128" s="12"/>
      <c r="Z128" s="12"/>
    </row>
    <row r="129" spans="1:26" x14ac:dyDescent="0.25">
      <c r="A129" s="11" t="s">
        <v>86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2"/>
      <c r="U129" s="12">
        <v>0.01</v>
      </c>
      <c r="V129" s="12"/>
      <c r="W129" s="12"/>
      <c r="X129" s="12">
        <v>1E-3</v>
      </c>
      <c r="Y129" s="12"/>
      <c r="Z129" s="12"/>
    </row>
    <row r="130" spans="1:26" x14ac:dyDescent="0.25">
      <c r="A130" s="11" t="s">
        <v>48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2"/>
      <c r="U130" s="12"/>
      <c r="V130" s="12"/>
      <c r="W130" s="12">
        <v>0.1</v>
      </c>
      <c r="X130" s="12"/>
      <c r="Y130" s="12"/>
      <c r="Z130" s="12"/>
    </row>
    <row r="131" spans="1:26" x14ac:dyDescent="0.25">
      <c r="A131" s="11" t="s">
        <v>49</v>
      </c>
      <c r="B131" s="12"/>
      <c r="C131" s="12">
        <v>1E-3</v>
      </c>
      <c r="D131" s="12">
        <v>0.13500000000000001</v>
      </c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2"/>
      <c r="U131" s="12"/>
      <c r="V131" s="12"/>
      <c r="W131" s="12"/>
      <c r="X131" s="12"/>
      <c r="Y131" s="12"/>
      <c r="Z131" s="12"/>
    </row>
    <row r="132" spans="1:26" x14ac:dyDescent="0.25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2"/>
      <c r="U132" s="12" t="s">
        <v>50</v>
      </c>
      <c r="V132" s="12"/>
      <c r="W132" s="12"/>
      <c r="X132" s="12"/>
      <c r="Y132" s="12"/>
      <c r="Z132" s="12"/>
    </row>
    <row r="133" spans="1:26" x14ac:dyDescent="0.25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2"/>
      <c r="U133" s="12"/>
      <c r="V133" s="12"/>
      <c r="W133" s="12"/>
      <c r="X133" s="12"/>
      <c r="Y133" s="12"/>
      <c r="Z133" s="12"/>
    </row>
    <row r="134" spans="1:26" x14ac:dyDescent="0.25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</row>
    <row r="135" spans="1:26" x14ac:dyDescent="0.25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</row>
    <row r="136" spans="1:26" x14ac:dyDescent="0.25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</row>
    <row r="137" spans="1:26" x14ac:dyDescent="0.25">
      <c r="A137" s="11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</row>
    <row r="138" spans="1:26" x14ac:dyDescent="0.25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</row>
    <row r="139" spans="1:26" x14ac:dyDescent="0.25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</row>
    <row r="140" spans="1:26" x14ac:dyDescent="0.25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</row>
    <row r="141" spans="1:26" x14ac:dyDescent="0.25">
      <c r="A141" s="11" t="s">
        <v>51</v>
      </c>
      <c r="B141" s="14">
        <f>SUM(B126:B140)</f>
        <v>0.05</v>
      </c>
      <c r="C141" s="14">
        <f t="shared" ref="C141:X141" si="8">SUM(C126:C140)</f>
        <v>3.0000000000000001E-3</v>
      </c>
      <c r="D141" s="14">
        <f t="shared" si="8"/>
        <v>0.13500000000000001</v>
      </c>
      <c r="E141" s="14">
        <f t="shared" si="8"/>
        <v>0.04</v>
      </c>
      <c r="F141" s="14">
        <f t="shared" si="8"/>
        <v>1.4999999999999999E-2</v>
      </c>
      <c r="G141" s="14">
        <f t="shared" si="8"/>
        <v>0.2</v>
      </c>
      <c r="H141" s="14">
        <f t="shared" si="8"/>
        <v>0</v>
      </c>
      <c r="I141" s="14">
        <f t="shared" si="8"/>
        <v>0.05</v>
      </c>
      <c r="J141" s="14">
        <f t="shared" si="8"/>
        <v>0</v>
      </c>
      <c r="K141" s="14">
        <f t="shared" si="8"/>
        <v>0</v>
      </c>
      <c r="L141" s="14">
        <f t="shared" si="8"/>
        <v>8.0000000000000002E-3</v>
      </c>
      <c r="M141" s="14">
        <f t="shared" si="8"/>
        <v>0</v>
      </c>
      <c r="N141" s="14">
        <f t="shared" si="8"/>
        <v>0</v>
      </c>
      <c r="O141" s="14">
        <f t="shared" si="8"/>
        <v>0</v>
      </c>
      <c r="P141" s="14">
        <f t="shared" si="8"/>
        <v>0</v>
      </c>
      <c r="Q141" s="14">
        <f t="shared" si="8"/>
        <v>0</v>
      </c>
      <c r="R141" s="14">
        <f t="shared" si="8"/>
        <v>5.0000000000000001E-3</v>
      </c>
      <c r="S141" s="14">
        <f t="shared" si="8"/>
        <v>0.01</v>
      </c>
      <c r="T141" s="14">
        <f t="shared" si="8"/>
        <v>0</v>
      </c>
      <c r="U141" s="14">
        <f t="shared" si="8"/>
        <v>0.01</v>
      </c>
      <c r="V141" s="14">
        <f t="shared" si="8"/>
        <v>0</v>
      </c>
      <c r="W141" s="14">
        <f t="shared" si="8"/>
        <v>0.1</v>
      </c>
      <c r="X141" s="14">
        <f t="shared" si="8"/>
        <v>1E-3</v>
      </c>
      <c r="Y141" s="14">
        <v>0.04</v>
      </c>
      <c r="Z141" s="14"/>
    </row>
    <row r="142" spans="1:26" x14ac:dyDescent="0.25">
      <c r="A142" s="11" t="s">
        <v>52</v>
      </c>
      <c r="B142" s="15">
        <f>B123*B141</f>
        <v>0.05</v>
      </c>
      <c r="C142" s="15">
        <f>C141*B123</f>
        <v>3.0000000000000001E-3</v>
      </c>
      <c r="D142" s="15">
        <f>D141*B123</f>
        <v>0.13500000000000001</v>
      </c>
      <c r="E142" s="15">
        <f>B123*E141</f>
        <v>0.04</v>
      </c>
      <c r="F142" s="15">
        <f>F141*B123</f>
        <v>1.4999999999999999E-2</v>
      </c>
      <c r="G142" s="15">
        <f>B123*G141</f>
        <v>0.2</v>
      </c>
      <c r="H142" s="15">
        <f>B123*H141</f>
        <v>0</v>
      </c>
      <c r="I142" s="15">
        <f>B123*I141</f>
        <v>0.05</v>
      </c>
      <c r="J142" s="15">
        <f>B123*J141</f>
        <v>0</v>
      </c>
      <c r="K142" s="15">
        <f>B123*K141</f>
        <v>0</v>
      </c>
      <c r="L142" s="15">
        <f>B123*L141</f>
        <v>8.0000000000000002E-3</v>
      </c>
      <c r="M142" s="15">
        <f>B123*M141</f>
        <v>0</v>
      </c>
      <c r="N142" s="15">
        <f>B123*N141</f>
        <v>0</v>
      </c>
      <c r="O142" s="15">
        <f>B123*O141</f>
        <v>0</v>
      </c>
      <c r="P142" s="15">
        <f>B123*P141</f>
        <v>0</v>
      </c>
      <c r="Q142" s="15">
        <f>B123*Q141</f>
        <v>0</v>
      </c>
      <c r="R142" s="15">
        <f>B123*R141</f>
        <v>5.0000000000000001E-3</v>
      </c>
      <c r="S142" s="15">
        <f>B123*S141</f>
        <v>0.01</v>
      </c>
      <c r="T142" s="15">
        <f>B123*T141</f>
        <v>0</v>
      </c>
      <c r="U142" s="15">
        <f>B123*U141</f>
        <v>0.01</v>
      </c>
      <c r="V142" s="15">
        <f>B123*V141</f>
        <v>0</v>
      </c>
      <c r="W142" s="15">
        <f>B123*W141</f>
        <v>0.1</v>
      </c>
      <c r="X142" s="15">
        <f>B133*X141</f>
        <v>0</v>
      </c>
      <c r="Y142" s="15">
        <f>B123*Y141</f>
        <v>0.04</v>
      </c>
      <c r="Z142" s="15"/>
    </row>
    <row r="143" spans="1:26" x14ac:dyDescent="0.25">
      <c r="A143" s="11" t="s">
        <v>53</v>
      </c>
      <c r="B143" s="11">
        <v>50</v>
      </c>
      <c r="C143" s="11">
        <v>20</v>
      </c>
      <c r="D143" s="11">
        <v>240</v>
      </c>
      <c r="E143" s="11">
        <v>60</v>
      </c>
      <c r="F143" s="11">
        <v>40</v>
      </c>
      <c r="G143" s="11">
        <v>60</v>
      </c>
      <c r="H143" s="11">
        <v>30</v>
      </c>
      <c r="I143" s="11">
        <v>60</v>
      </c>
      <c r="J143" s="11">
        <v>55</v>
      </c>
      <c r="K143" s="11">
        <v>60</v>
      </c>
      <c r="L143" s="11">
        <v>270</v>
      </c>
      <c r="M143" s="11">
        <v>80</v>
      </c>
      <c r="N143" s="11">
        <v>500</v>
      </c>
      <c r="O143" s="11">
        <v>500</v>
      </c>
      <c r="P143" s="11">
        <v>80</v>
      </c>
      <c r="Q143" s="11">
        <v>27</v>
      </c>
      <c r="R143" s="11">
        <v>100</v>
      </c>
      <c r="S143" s="11">
        <v>300</v>
      </c>
      <c r="T143" s="11">
        <v>600</v>
      </c>
      <c r="U143" s="11">
        <v>60</v>
      </c>
      <c r="V143" s="11">
        <v>180</v>
      </c>
      <c r="W143" s="11">
        <v>120</v>
      </c>
      <c r="X143" s="11">
        <v>1100</v>
      </c>
      <c r="Y143" s="11">
        <v>60</v>
      </c>
      <c r="Z143" s="11"/>
    </row>
    <row r="144" spans="1:26" ht="15.75" thickBot="1" x14ac:dyDescent="0.3">
      <c r="A144" s="11" t="s">
        <v>54</v>
      </c>
      <c r="B144" s="16">
        <f>B142*B143</f>
        <v>2.5</v>
      </c>
      <c r="C144" s="16">
        <f t="shared" ref="C144:Y144" si="9">C142*C143</f>
        <v>0.06</v>
      </c>
      <c r="D144" s="16">
        <f t="shared" si="9"/>
        <v>32.400000000000006</v>
      </c>
      <c r="E144" s="16">
        <f t="shared" si="9"/>
        <v>2.4</v>
      </c>
      <c r="F144" s="16">
        <f t="shared" si="9"/>
        <v>0.6</v>
      </c>
      <c r="G144" s="16">
        <f t="shared" si="9"/>
        <v>12</v>
      </c>
      <c r="H144" s="16">
        <f t="shared" si="9"/>
        <v>0</v>
      </c>
      <c r="I144" s="16">
        <f t="shared" si="9"/>
        <v>3</v>
      </c>
      <c r="J144" s="16">
        <f t="shared" si="9"/>
        <v>0</v>
      </c>
      <c r="K144" s="16">
        <f t="shared" si="9"/>
        <v>0</v>
      </c>
      <c r="L144" s="16">
        <f t="shared" si="9"/>
        <v>2.16</v>
      </c>
      <c r="M144" s="16">
        <f t="shared" si="9"/>
        <v>0</v>
      </c>
      <c r="N144" s="16">
        <f t="shared" si="9"/>
        <v>0</v>
      </c>
      <c r="O144" s="16">
        <f t="shared" si="9"/>
        <v>0</v>
      </c>
      <c r="P144" s="16">
        <f t="shared" si="9"/>
        <v>0</v>
      </c>
      <c r="Q144" s="16">
        <f t="shared" si="9"/>
        <v>0</v>
      </c>
      <c r="R144" s="16">
        <f t="shared" si="9"/>
        <v>0.5</v>
      </c>
      <c r="S144" s="16">
        <f t="shared" si="9"/>
        <v>3</v>
      </c>
      <c r="T144" s="16">
        <f t="shared" si="9"/>
        <v>0</v>
      </c>
      <c r="U144" s="16">
        <f t="shared" si="9"/>
        <v>0.6</v>
      </c>
      <c r="V144" s="16">
        <f t="shared" si="9"/>
        <v>0</v>
      </c>
      <c r="W144" s="16">
        <f t="shared" si="9"/>
        <v>12</v>
      </c>
      <c r="X144" s="16">
        <f t="shared" si="9"/>
        <v>0</v>
      </c>
      <c r="Y144" s="16">
        <f t="shared" si="9"/>
        <v>2.4</v>
      </c>
      <c r="Z144" s="16"/>
    </row>
    <row r="145" spans="1:26" ht="15.75" thickBot="1" x14ac:dyDescent="0.3">
      <c r="A145" s="6" t="s">
        <v>55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7" t="s">
        <v>78</v>
      </c>
      <c r="X145" s="18"/>
      <c r="Y145" s="18"/>
      <c r="Z145" s="17"/>
    </row>
    <row r="155" spans="1:26" ht="15.75" thickBot="1" x14ac:dyDescent="0.3"/>
    <row r="156" spans="1:26" ht="15.75" thickBot="1" x14ac:dyDescent="0.3">
      <c r="A156" s="4" t="s">
        <v>18</v>
      </c>
      <c r="B156" s="5">
        <v>1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7"/>
      <c r="Z156" s="7"/>
    </row>
    <row r="157" spans="1:2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7"/>
      <c r="Z157" s="7"/>
    </row>
    <row r="158" spans="1:26" ht="55.5" x14ac:dyDescent="0.25">
      <c r="A158" s="8" t="s">
        <v>19</v>
      </c>
      <c r="B158" s="9" t="s">
        <v>20</v>
      </c>
      <c r="C158" s="9" t="s">
        <v>21</v>
      </c>
      <c r="D158" s="9" t="s">
        <v>22</v>
      </c>
      <c r="E158" s="9" t="s">
        <v>23</v>
      </c>
      <c r="F158" s="9" t="s">
        <v>24</v>
      </c>
      <c r="G158" s="9" t="s">
        <v>25</v>
      </c>
      <c r="H158" s="9" t="s">
        <v>26</v>
      </c>
      <c r="I158" s="9" t="s">
        <v>27</v>
      </c>
      <c r="J158" s="9" t="s">
        <v>28</v>
      </c>
      <c r="K158" s="9" t="s">
        <v>29</v>
      </c>
      <c r="L158" s="9" t="s">
        <v>30</v>
      </c>
      <c r="M158" s="9" t="s">
        <v>31</v>
      </c>
      <c r="N158" s="9" t="s">
        <v>32</v>
      </c>
      <c r="O158" s="9" t="s">
        <v>33</v>
      </c>
      <c r="P158" s="9" t="s">
        <v>34</v>
      </c>
      <c r="Q158" s="9" t="s">
        <v>35</v>
      </c>
      <c r="R158" s="9" t="s">
        <v>36</v>
      </c>
      <c r="S158" s="9" t="s">
        <v>37</v>
      </c>
      <c r="T158" s="9" t="s">
        <v>38</v>
      </c>
      <c r="U158" s="9" t="s">
        <v>39</v>
      </c>
      <c r="V158" s="9" t="s">
        <v>40</v>
      </c>
      <c r="W158" s="9" t="s">
        <v>41</v>
      </c>
      <c r="X158" s="10" t="s">
        <v>42</v>
      </c>
      <c r="Y158" s="10" t="s">
        <v>43</v>
      </c>
      <c r="Z158" s="10"/>
    </row>
    <row r="159" spans="1:26" x14ac:dyDescent="0.25">
      <c r="A159" s="11" t="s">
        <v>85</v>
      </c>
      <c r="B159" s="12"/>
      <c r="C159" s="12">
        <v>1E-3</v>
      </c>
      <c r="D159" s="12"/>
      <c r="E159" s="12"/>
      <c r="F159" s="12"/>
      <c r="G159" s="12"/>
      <c r="H159" s="12"/>
      <c r="I159" s="12">
        <v>0.05</v>
      </c>
      <c r="J159" s="12"/>
      <c r="K159" s="13"/>
      <c r="L159" s="13">
        <v>8.0000000000000002E-3</v>
      </c>
      <c r="M159" s="13"/>
      <c r="N159" s="13"/>
      <c r="O159" s="13"/>
      <c r="P159" s="13"/>
      <c r="Q159" s="13"/>
      <c r="R159" s="13">
        <v>5.0000000000000001E-3</v>
      </c>
      <c r="S159" s="13"/>
      <c r="T159" s="12"/>
      <c r="U159" s="12"/>
      <c r="V159" s="12"/>
      <c r="W159" s="12"/>
      <c r="X159" s="12"/>
      <c r="Y159" s="12"/>
      <c r="Z159" s="12"/>
    </row>
    <row r="160" spans="1:26" x14ac:dyDescent="0.25">
      <c r="A160" s="11" t="s">
        <v>84</v>
      </c>
      <c r="B160" s="12"/>
      <c r="C160" s="12">
        <v>1E-3</v>
      </c>
      <c r="D160" s="12"/>
      <c r="E160" s="12">
        <v>0.04</v>
      </c>
      <c r="F160" s="12">
        <v>1.4999999999999999E-2</v>
      </c>
      <c r="G160" s="12">
        <v>0.2</v>
      </c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>
        <v>0.01</v>
      </c>
      <c r="T160" s="12"/>
      <c r="U160" s="12"/>
      <c r="V160" s="12"/>
      <c r="W160" s="12"/>
      <c r="X160" s="12"/>
      <c r="Y160" s="12">
        <v>0.03</v>
      </c>
      <c r="Z160" s="12"/>
    </row>
    <row r="161" spans="1:26" x14ac:dyDescent="0.25">
      <c r="A161" s="11" t="s">
        <v>46</v>
      </c>
      <c r="B161" s="12">
        <v>0.05</v>
      </c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2"/>
      <c r="U161" s="12"/>
      <c r="V161" s="12"/>
      <c r="W161" s="12"/>
      <c r="X161" s="12"/>
      <c r="Y161" s="12"/>
      <c r="Z161" s="12"/>
    </row>
    <row r="162" spans="1:26" x14ac:dyDescent="0.25">
      <c r="A162" s="11" t="s">
        <v>42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2"/>
      <c r="U162" s="12">
        <v>0.01</v>
      </c>
      <c r="V162" s="12"/>
      <c r="W162" s="12"/>
      <c r="X162" s="12">
        <v>1E-3</v>
      </c>
      <c r="Y162" s="12"/>
      <c r="Z162" s="12"/>
    </row>
    <row r="163" spans="1:26" x14ac:dyDescent="0.25">
      <c r="A163" s="11" t="s">
        <v>48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2"/>
      <c r="U163" s="12"/>
      <c r="V163" s="12"/>
      <c r="W163" s="12">
        <v>0.1</v>
      </c>
      <c r="X163" s="12"/>
      <c r="Y163" s="12"/>
      <c r="Z163" s="12"/>
    </row>
    <row r="164" spans="1:26" x14ac:dyDescent="0.25">
      <c r="A164" s="11" t="s">
        <v>49</v>
      </c>
      <c r="B164" s="12"/>
      <c r="C164" s="12">
        <v>1E-3</v>
      </c>
      <c r="D164" s="12">
        <v>0.13500000000000001</v>
      </c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2"/>
      <c r="U164" s="12"/>
      <c r="V164" s="12"/>
      <c r="W164" s="12"/>
      <c r="X164" s="12"/>
      <c r="Y164" s="12"/>
      <c r="Z164" s="12"/>
    </row>
    <row r="165" spans="1:26" x14ac:dyDescent="0.25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2"/>
      <c r="U165" s="12" t="s">
        <v>50</v>
      </c>
      <c r="V165" s="12"/>
      <c r="W165" s="12"/>
      <c r="X165" s="12"/>
      <c r="Y165" s="12"/>
      <c r="Z165" s="12"/>
    </row>
    <row r="166" spans="1:26" x14ac:dyDescent="0.25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2"/>
      <c r="U166" s="12"/>
      <c r="V166" s="12"/>
      <c r="W166" s="12"/>
      <c r="X166" s="12"/>
      <c r="Y166" s="12"/>
      <c r="Z166" s="12"/>
    </row>
    <row r="167" spans="1:26" x14ac:dyDescent="0.25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2"/>
      <c r="U167" s="12"/>
      <c r="V167" s="12"/>
      <c r="W167" s="12"/>
      <c r="X167" s="12"/>
      <c r="Y167" s="12"/>
      <c r="Z167" s="12"/>
    </row>
    <row r="168" spans="1:26" x14ac:dyDescent="0.25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2"/>
      <c r="U168" s="12"/>
      <c r="V168" s="12"/>
      <c r="W168" s="12"/>
      <c r="X168" s="12"/>
      <c r="Y168" s="12"/>
      <c r="Z168" s="12"/>
    </row>
    <row r="169" spans="1:26" x14ac:dyDescent="0.25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2"/>
      <c r="U169" s="12"/>
      <c r="V169" s="12"/>
      <c r="W169" s="12"/>
      <c r="X169" s="12"/>
      <c r="Y169" s="12"/>
      <c r="Z169" s="12"/>
    </row>
    <row r="170" spans="1:26" x14ac:dyDescent="0.25">
      <c r="A170" s="11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2"/>
      <c r="U170" s="12"/>
      <c r="V170" s="12"/>
      <c r="W170" s="12"/>
      <c r="X170" s="12"/>
      <c r="Y170" s="12"/>
      <c r="Z170" s="12"/>
    </row>
    <row r="171" spans="1:26" x14ac:dyDescent="0.25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2"/>
      <c r="U171" s="12"/>
      <c r="V171" s="12"/>
      <c r="W171" s="12"/>
      <c r="X171" s="12"/>
      <c r="Y171" s="12"/>
      <c r="Z171" s="12"/>
    </row>
    <row r="172" spans="1:26" x14ac:dyDescent="0.25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2"/>
      <c r="U172" s="12"/>
      <c r="V172" s="12"/>
      <c r="W172" s="12"/>
      <c r="X172" s="12"/>
      <c r="Y172" s="12"/>
      <c r="Z172" s="12"/>
    </row>
    <row r="173" spans="1:26" x14ac:dyDescent="0.25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2"/>
      <c r="U173" s="12"/>
      <c r="V173" s="12"/>
      <c r="W173" s="12"/>
      <c r="X173" s="12"/>
      <c r="Y173" s="12"/>
      <c r="Z173" s="12"/>
    </row>
    <row r="174" spans="1:26" x14ac:dyDescent="0.25">
      <c r="A174" s="11" t="s">
        <v>51</v>
      </c>
      <c r="B174" s="14">
        <f>SUM(B159:B173)</f>
        <v>0.05</v>
      </c>
      <c r="C174" s="14">
        <f t="shared" ref="C174:X174" si="10">SUM(C159:C173)</f>
        <v>3.0000000000000001E-3</v>
      </c>
      <c r="D174" s="14">
        <f t="shared" si="10"/>
        <v>0.13500000000000001</v>
      </c>
      <c r="E174" s="14">
        <f t="shared" si="10"/>
        <v>0.04</v>
      </c>
      <c r="F174" s="14">
        <f t="shared" si="10"/>
        <v>1.4999999999999999E-2</v>
      </c>
      <c r="G174" s="14">
        <f t="shared" si="10"/>
        <v>0.2</v>
      </c>
      <c r="H174" s="14">
        <f t="shared" si="10"/>
        <v>0</v>
      </c>
      <c r="I174" s="14">
        <f t="shared" si="10"/>
        <v>0.05</v>
      </c>
      <c r="J174" s="14">
        <f t="shared" si="10"/>
        <v>0</v>
      </c>
      <c r="K174" s="14">
        <f t="shared" si="10"/>
        <v>0</v>
      </c>
      <c r="L174" s="14">
        <f t="shared" si="10"/>
        <v>8.0000000000000002E-3</v>
      </c>
      <c r="M174" s="14">
        <f t="shared" si="10"/>
        <v>0</v>
      </c>
      <c r="N174" s="14">
        <f t="shared" si="10"/>
        <v>0</v>
      </c>
      <c r="O174" s="14">
        <f t="shared" si="10"/>
        <v>0</v>
      </c>
      <c r="P174" s="14">
        <f t="shared" si="10"/>
        <v>0</v>
      </c>
      <c r="Q174" s="14">
        <f t="shared" si="10"/>
        <v>0</v>
      </c>
      <c r="R174" s="14">
        <f t="shared" si="10"/>
        <v>5.0000000000000001E-3</v>
      </c>
      <c r="S174" s="14">
        <f t="shared" si="10"/>
        <v>0.01</v>
      </c>
      <c r="T174" s="14">
        <f t="shared" si="10"/>
        <v>0</v>
      </c>
      <c r="U174" s="14">
        <f t="shared" si="10"/>
        <v>0.01</v>
      </c>
      <c r="V174" s="14">
        <f t="shared" si="10"/>
        <v>0</v>
      </c>
      <c r="W174" s="14">
        <f t="shared" si="10"/>
        <v>0.1</v>
      </c>
      <c r="X174" s="14">
        <f t="shared" si="10"/>
        <v>1E-3</v>
      </c>
      <c r="Y174" s="14">
        <v>0.04</v>
      </c>
      <c r="Z174" s="14"/>
    </row>
    <row r="175" spans="1:26" x14ac:dyDescent="0.25">
      <c r="A175" s="11" t="s">
        <v>52</v>
      </c>
      <c r="B175" s="15">
        <f>B156*B174</f>
        <v>0.05</v>
      </c>
      <c r="C175" s="15">
        <f>C174*B156</f>
        <v>3.0000000000000001E-3</v>
      </c>
      <c r="D175" s="15">
        <f>D174*B156</f>
        <v>0.13500000000000001</v>
      </c>
      <c r="E175" s="15">
        <f>B156*E174</f>
        <v>0.04</v>
      </c>
      <c r="F175" s="15">
        <f>F174*B156</f>
        <v>1.4999999999999999E-2</v>
      </c>
      <c r="G175" s="15">
        <f>B156*G174</f>
        <v>0.2</v>
      </c>
      <c r="H175" s="15">
        <f>B156*H174</f>
        <v>0</v>
      </c>
      <c r="I175" s="15">
        <f>B156*I174</f>
        <v>0.05</v>
      </c>
      <c r="J175" s="15">
        <f>B156*J174</f>
        <v>0</v>
      </c>
      <c r="K175" s="15">
        <f>B156*K174</f>
        <v>0</v>
      </c>
      <c r="L175" s="15">
        <f>B156*L174</f>
        <v>8.0000000000000002E-3</v>
      </c>
      <c r="M175" s="15">
        <f>B156*M174</f>
        <v>0</v>
      </c>
      <c r="N175" s="15">
        <f>B156*N174</f>
        <v>0</v>
      </c>
      <c r="O175" s="15">
        <f>B156*O174</f>
        <v>0</v>
      </c>
      <c r="P175" s="15">
        <f>B156*P174</f>
        <v>0</v>
      </c>
      <c r="Q175" s="15">
        <f>B156*Q174</f>
        <v>0</v>
      </c>
      <c r="R175" s="15">
        <f>B156*R174</f>
        <v>5.0000000000000001E-3</v>
      </c>
      <c r="S175" s="15">
        <f>B156*S174</f>
        <v>0.01</v>
      </c>
      <c r="T175" s="15">
        <f>B156*T174</f>
        <v>0</v>
      </c>
      <c r="U175" s="15">
        <f>B156*U174</f>
        <v>0.01</v>
      </c>
      <c r="V175" s="15">
        <f>B156*V174</f>
        <v>0</v>
      </c>
      <c r="W175" s="15">
        <f>B156*W174</f>
        <v>0.1</v>
      </c>
      <c r="X175" s="15">
        <f>B166*X174</f>
        <v>0</v>
      </c>
      <c r="Y175" s="15">
        <f>B156*Y174</f>
        <v>0.04</v>
      </c>
      <c r="Z175" s="15"/>
    </row>
    <row r="176" spans="1:26" x14ac:dyDescent="0.25">
      <c r="A176" s="11" t="s">
        <v>53</v>
      </c>
      <c r="B176" s="11">
        <v>50</v>
      </c>
      <c r="C176" s="11">
        <v>20</v>
      </c>
      <c r="D176" s="11">
        <v>240</v>
      </c>
      <c r="E176" s="11">
        <v>60</v>
      </c>
      <c r="F176" s="11">
        <v>40</v>
      </c>
      <c r="G176" s="11">
        <v>60</v>
      </c>
      <c r="H176" s="11">
        <v>30</v>
      </c>
      <c r="I176" s="11">
        <v>60</v>
      </c>
      <c r="J176" s="11">
        <v>55</v>
      </c>
      <c r="K176" s="11">
        <v>60</v>
      </c>
      <c r="L176" s="11">
        <v>270</v>
      </c>
      <c r="M176" s="11">
        <v>80</v>
      </c>
      <c r="N176" s="11">
        <v>500</v>
      </c>
      <c r="O176" s="11">
        <v>500</v>
      </c>
      <c r="P176" s="11">
        <v>80</v>
      </c>
      <c r="Q176" s="11">
        <v>27</v>
      </c>
      <c r="R176" s="11">
        <v>100</v>
      </c>
      <c r="S176" s="11">
        <v>300</v>
      </c>
      <c r="T176" s="11">
        <v>600</v>
      </c>
      <c r="U176" s="11">
        <v>60</v>
      </c>
      <c r="V176" s="11">
        <v>180</v>
      </c>
      <c r="W176" s="11">
        <v>120</v>
      </c>
      <c r="X176" s="11">
        <v>1100</v>
      </c>
      <c r="Y176" s="11">
        <v>60</v>
      </c>
      <c r="Z176" s="11"/>
    </row>
    <row r="177" spans="1:26" ht="15.75" thickBot="1" x14ac:dyDescent="0.3">
      <c r="A177" s="11" t="s">
        <v>54</v>
      </c>
      <c r="B177" s="16">
        <f>B175*B176</f>
        <v>2.5</v>
      </c>
      <c r="C177" s="16">
        <f t="shared" ref="C177:Y177" si="11">C175*C176</f>
        <v>0.06</v>
      </c>
      <c r="D177" s="16">
        <f t="shared" si="11"/>
        <v>32.400000000000006</v>
      </c>
      <c r="E177" s="16">
        <f t="shared" si="11"/>
        <v>2.4</v>
      </c>
      <c r="F177" s="16">
        <f t="shared" si="11"/>
        <v>0.6</v>
      </c>
      <c r="G177" s="16">
        <f t="shared" si="11"/>
        <v>12</v>
      </c>
      <c r="H177" s="16">
        <f t="shared" si="11"/>
        <v>0</v>
      </c>
      <c r="I177" s="16">
        <f t="shared" si="11"/>
        <v>3</v>
      </c>
      <c r="J177" s="16">
        <f t="shared" si="11"/>
        <v>0</v>
      </c>
      <c r="K177" s="16">
        <f t="shared" si="11"/>
        <v>0</v>
      </c>
      <c r="L177" s="16">
        <f t="shared" si="11"/>
        <v>2.16</v>
      </c>
      <c r="M177" s="16">
        <f t="shared" si="11"/>
        <v>0</v>
      </c>
      <c r="N177" s="16">
        <f t="shared" si="11"/>
        <v>0</v>
      </c>
      <c r="O177" s="16">
        <f t="shared" si="11"/>
        <v>0</v>
      </c>
      <c r="P177" s="16">
        <f t="shared" si="11"/>
        <v>0</v>
      </c>
      <c r="Q177" s="16">
        <f t="shared" si="11"/>
        <v>0</v>
      </c>
      <c r="R177" s="16">
        <f t="shared" si="11"/>
        <v>0.5</v>
      </c>
      <c r="S177" s="16">
        <f t="shared" si="11"/>
        <v>3</v>
      </c>
      <c r="T177" s="16">
        <f t="shared" si="11"/>
        <v>0</v>
      </c>
      <c r="U177" s="16">
        <f t="shared" si="11"/>
        <v>0.6</v>
      </c>
      <c r="V177" s="16">
        <f t="shared" si="11"/>
        <v>0</v>
      </c>
      <c r="W177" s="16">
        <f t="shared" si="11"/>
        <v>12</v>
      </c>
      <c r="X177" s="16">
        <f t="shared" si="11"/>
        <v>0</v>
      </c>
      <c r="Y177" s="16">
        <f t="shared" si="11"/>
        <v>2.4</v>
      </c>
      <c r="Z177" s="16"/>
    </row>
    <row r="178" spans="1:26" ht="15.75" thickBot="1" x14ac:dyDescent="0.3">
      <c r="A178" s="6" t="s">
        <v>55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7" t="s">
        <v>78</v>
      </c>
      <c r="X178" s="18"/>
      <c r="Y178" s="18"/>
      <c r="Z178" s="17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1" t="s">
        <v>62</v>
      </c>
      <c r="C3" s="81"/>
      <c r="D3" s="32"/>
      <c r="E3" s="32"/>
      <c r="F3" s="32"/>
      <c r="G3" s="29"/>
      <c r="H3" s="29"/>
      <c r="I3" s="29"/>
      <c r="J3" s="32"/>
      <c r="K3" s="32"/>
      <c r="L3" s="82" t="s">
        <v>61</v>
      </c>
      <c r="M3" s="82"/>
      <c r="N3" s="82"/>
    </row>
    <row r="4" spans="2:14" ht="15.75" x14ac:dyDescent="0.25">
      <c r="B4" s="80" t="s">
        <v>63</v>
      </c>
      <c r="C4" s="80"/>
      <c r="D4" s="80"/>
      <c r="E4" s="80"/>
      <c r="F4" s="80"/>
      <c r="G4" s="29"/>
      <c r="H4" s="29"/>
      <c r="I4" s="29"/>
      <c r="J4" s="82" t="s">
        <v>74</v>
      </c>
      <c r="K4" s="82"/>
      <c r="L4" s="82"/>
      <c r="M4" s="82"/>
      <c r="N4" s="82"/>
    </row>
    <row r="5" spans="2:14" ht="15.75" x14ac:dyDescent="0.25">
      <c r="B5" s="81" t="s">
        <v>72</v>
      </c>
      <c r="C5" s="81"/>
      <c r="D5" s="81"/>
      <c r="E5" s="81"/>
      <c r="F5" s="81"/>
      <c r="G5" s="29"/>
      <c r="H5" s="29"/>
      <c r="I5" s="29"/>
      <c r="J5" s="83" t="s">
        <v>75</v>
      </c>
      <c r="K5" s="83"/>
      <c r="L5" s="83"/>
      <c r="M5" s="83"/>
      <c r="N5" s="83"/>
    </row>
    <row r="6" spans="2:14" ht="16.5" thickBot="1" x14ac:dyDescent="0.3">
      <c r="B6" s="32" t="s">
        <v>64</v>
      </c>
      <c r="C6" s="33"/>
      <c r="D6" s="33"/>
      <c r="E6" s="32"/>
      <c r="F6" s="32"/>
      <c r="G6" s="29"/>
      <c r="H6" s="29"/>
      <c r="I6" s="29"/>
      <c r="J6" s="32"/>
      <c r="K6" s="33"/>
      <c r="L6" s="33"/>
      <c r="M6" s="82" t="s">
        <v>76</v>
      </c>
      <c r="N6" s="82"/>
    </row>
    <row r="10" spans="2:14" x14ac:dyDescent="0.25">
      <c r="D10" s="79" t="s">
        <v>77</v>
      </c>
      <c r="E10" s="79"/>
      <c r="F10" s="79"/>
      <c r="G10" s="79"/>
      <c r="H10" s="79"/>
      <c r="I10" s="79"/>
      <c r="J10" s="79"/>
      <c r="K10" s="79"/>
      <c r="L10" s="79"/>
    </row>
    <row r="11" spans="2:14" x14ac:dyDescent="0.25">
      <c r="D11" s="79"/>
      <c r="E11" s="79"/>
      <c r="F11" s="79"/>
      <c r="G11" s="79"/>
      <c r="H11" s="79"/>
      <c r="I11" s="79"/>
      <c r="J11" s="79"/>
      <c r="K11" s="79"/>
      <c r="L11" s="79"/>
    </row>
    <row r="12" spans="2:14" x14ac:dyDescent="0.25">
      <c r="D12" s="79"/>
      <c r="E12" s="79"/>
      <c r="F12" s="79"/>
      <c r="G12" s="79"/>
      <c r="H12" s="79"/>
      <c r="I12" s="79"/>
      <c r="J12" s="79"/>
      <c r="K12" s="79"/>
      <c r="L12" s="79"/>
    </row>
    <row r="13" spans="2:14" x14ac:dyDescent="0.25">
      <c r="D13" s="79"/>
      <c r="E13" s="79"/>
      <c r="F13" s="79"/>
      <c r="G13" s="79"/>
      <c r="H13" s="79"/>
      <c r="I13" s="79"/>
      <c r="J13" s="79"/>
      <c r="K13" s="79"/>
      <c r="L13" s="79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2022-01-29T07:49:47Z</dcterms:modified>
</cp:coreProperties>
</file>