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3" i="1" l="1"/>
  <c r="E23" i="1"/>
  <c r="R21" i="1"/>
  <c r="E21" i="1"/>
  <c r="H21" i="1" s="1"/>
  <c r="R19" i="1"/>
  <c r="P19" i="1"/>
  <c r="N19" i="1"/>
  <c r="L19" i="1"/>
  <c r="J19" i="1"/>
  <c r="H19" i="1"/>
  <c r="F19" i="1"/>
  <c r="E19" i="1"/>
  <c r="O19" i="1" s="1"/>
  <c r="R17" i="1"/>
  <c r="R24" i="1" s="1"/>
  <c r="E17" i="1"/>
  <c r="P17" i="1" s="1"/>
  <c r="R15" i="1"/>
  <c r="P15" i="1"/>
  <c r="O15" i="1"/>
  <c r="N15" i="1"/>
  <c r="M15" i="1"/>
  <c r="J15" i="1"/>
  <c r="I15" i="1"/>
  <c r="H15" i="1"/>
  <c r="G15" i="1"/>
  <c r="F15" i="1"/>
  <c r="O13" i="1"/>
  <c r="N13" i="1"/>
  <c r="L13" i="1"/>
  <c r="K13" i="1"/>
  <c r="J13" i="1"/>
  <c r="H13" i="1"/>
  <c r="G13" i="1"/>
  <c r="F13" i="1"/>
  <c r="D13" i="1"/>
  <c r="C13" i="1"/>
  <c r="R12" i="1"/>
  <c r="P12" i="1"/>
  <c r="P13" i="1" s="1"/>
  <c r="M12" i="1"/>
  <c r="M13" i="1" s="1"/>
  <c r="I12" i="1"/>
  <c r="I13" i="1" s="1"/>
  <c r="H12" i="1"/>
  <c r="R11" i="1"/>
  <c r="R13" i="1" s="1"/>
  <c r="E11" i="1"/>
  <c r="P11" i="1" s="1"/>
  <c r="K9" i="1"/>
  <c r="R8" i="1"/>
  <c r="P8" i="1"/>
  <c r="N8" i="1"/>
  <c r="L8" i="1"/>
  <c r="L9" i="1" s="1"/>
  <c r="H8" i="1"/>
  <c r="F8" i="1"/>
  <c r="E8" i="1"/>
  <c r="O8" i="1" s="1"/>
  <c r="R7" i="1"/>
  <c r="E7" i="1"/>
  <c r="P7" i="1" s="1"/>
  <c r="P9" i="1" s="1"/>
  <c r="R6" i="1"/>
  <c r="R9" i="1" s="1"/>
  <c r="P6" i="1"/>
  <c r="N6" i="1"/>
  <c r="L6" i="1"/>
  <c r="J6" i="1"/>
  <c r="H6" i="1"/>
  <c r="F6" i="1"/>
  <c r="E6" i="1"/>
  <c r="O6" i="1" s="1"/>
  <c r="G7" i="1" l="1"/>
  <c r="I7" i="1"/>
  <c r="M7" i="1"/>
  <c r="O7" i="1"/>
  <c r="O9" i="1" s="1"/>
  <c r="G11" i="1"/>
  <c r="I11" i="1"/>
  <c r="K11" i="1"/>
  <c r="M11" i="1"/>
  <c r="O11" i="1"/>
  <c r="G17" i="1"/>
  <c r="I17" i="1"/>
  <c r="K17" i="1"/>
  <c r="M17" i="1"/>
  <c r="O17" i="1"/>
  <c r="G21" i="1"/>
  <c r="I21" i="1"/>
  <c r="G6" i="1"/>
  <c r="I6" i="1"/>
  <c r="K6" i="1"/>
  <c r="M6" i="1"/>
  <c r="F7" i="1"/>
  <c r="F9" i="1" s="1"/>
  <c r="H7" i="1"/>
  <c r="H9" i="1" s="1"/>
  <c r="J7" i="1"/>
  <c r="J9" i="1" s="1"/>
  <c r="N7" i="1"/>
  <c r="N9" i="1" s="1"/>
  <c r="G8" i="1"/>
  <c r="I8" i="1"/>
  <c r="M8" i="1"/>
  <c r="F11" i="1"/>
  <c r="H11" i="1"/>
  <c r="J11" i="1"/>
  <c r="L11" i="1"/>
  <c r="N11" i="1"/>
  <c r="F17" i="1"/>
  <c r="H17" i="1"/>
  <c r="J17" i="1"/>
  <c r="L17" i="1"/>
  <c r="N17" i="1"/>
  <c r="G19" i="1"/>
  <c r="I19" i="1"/>
  <c r="K19" i="1"/>
  <c r="M19" i="1"/>
  <c r="F21" i="1"/>
  <c r="I9" i="1" l="1"/>
  <c r="M9" i="1"/>
  <c r="G9" i="1"/>
</calcChain>
</file>

<file path=xl/sharedStrings.xml><?xml version="1.0" encoding="utf-8"?>
<sst xmlns="http://schemas.openxmlformats.org/spreadsheetml/2006/main" count="42" uniqueCount="36">
  <si>
    <t>меню для школьников за сентябрь  2021 год</t>
  </si>
  <si>
    <t>февраль</t>
  </si>
  <si>
    <t>Наименование блюда</t>
  </si>
  <si>
    <t>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</si>
  <si>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</si>
  <si>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</si>
  <si>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</si>
  <si>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</si>
  <si>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</si>
  <si>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</si>
  <si>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</si>
  <si>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</si>
  <si>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</si>
  <si>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</si>
  <si>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</si>
  <si>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</si>
  <si>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</si>
  <si>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</si>
  <si>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</si>
  <si>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</si>
  <si>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</si>
  <si>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7.02.2022г</t>
  </si>
  <si>
    <t xml:space="preserve">1.каша рисовая молочная </t>
  </si>
  <si>
    <t>молоко</t>
  </si>
  <si>
    <t>рис</t>
  </si>
  <si>
    <t>масло сливочное</t>
  </si>
  <si>
    <t>итого</t>
  </si>
  <si>
    <t>4.чай</t>
  </si>
  <si>
    <t>чай</t>
  </si>
  <si>
    <t>сахар</t>
  </si>
  <si>
    <t>3.хлеб</t>
  </si>
  <si>
    <t>4.яйцо</t>
  </si>
  <si>
    <t>5.печенье</t>
  </si>
  <si>
    <t>6.бананы</t>
  </si>
  <si>
    <t>7.соль</t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</si>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</sst>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" fontId="1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top" wrapText="1"/>
    </xf>
    <xf numFmtId="0" fontId="6" fillId="2" borderId="1" xfId="1" applyNumberFormat="1" applyFont="1" applyFill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/>
    <xf numFmtId="0" fontId="8" fillId="0" borderId="1" xfId="1" applyNumberFormat="1" applyFont="1" applyFill="1" applyBorder="1" applyAlignment="1" applyProtection="1">
      <alignment horizontal="left" vertical="top" wrapText="1"/>
    </xf>
    <xf numFmtId="0" fontId="5" fillId="2" borderId="3" xfId="1" applyNumberFormat="1" applyFont="1" applyFill="1" applyBorder="1" applyAlignment="1" applyProtection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2" borderId="3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9" fillId="0" borderId="5" xfId="1" applyNumberFormat="1" applyFont="1" applyFill="1" applyBorder="1" applyAlignment="1" applyProtection="1">
      <alignment horizontal="center" vertical="top" wrapText="1"/>
    </xf>
    <xf numFmtId="0" fontId="9" fillId="0" borderId="6" xfId="1" applyNumberFormat="1" applyFont="1" applyFill="1" applyBorder="1" applyAlignment="1" applyProtection="1">
      <alignment horizontal="center" vertical="top" wrapText="1"/>
    </xf>
    <xf numFmtId="0" fontId="9" fillId="0" borderId="7" xfId="1" applyNumberFormat="1" applyFont="1" applyFill="1" applyBorder="1" applyAlignment="1" applyProtection="1">
      <alignment horizontal="center" vertical="top" wrapText="1"/>
    </xf>
    <xf numFmtId="0" fontId="0" fillId="0" borderId="2" xfId="0" applyBorder="1"/>
    <xf numFmtId="2" fontId="0" fillId="0" borderId="2" xfId="0" applyNumberFormat="1" applyBorder="1"/>
    <xf numFmtId="2" fontId="10" fillId="0" borderId="2" xfId="0" applyNumberFormat="1" applyFont="1" applyBorder="1"/>
    <xf numFmtId="2" fontId="11" fillId="0" borderId="2" xfId="0" applyNumberFormat="1" applyFont="1" applyBorder="1"/>
    <xf numFmtId="1" fontId="12" fillId="0" borderId="2" xfId="0" applyNumberFormat="1" applyFont="1" applyBorder="1"/>
    <xf numFmtId="2" fontId="13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15" fillId="0" borderId="2" xfId="0" applyNumberFormat="1" applyFont="1" applyBorder="1"/>
    <xf numFmtId="2" fontId="1" fillId="0" borderId="2" xfId="0" applyNumberFormat="1" applyFont="1" applyBorder="1"/>
    <xf numFmtId="2" fontId="16" fillId="0" borderId="5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" fontId="1" fillId="0" borderId="0" xfId="0" applyNumberFormat="1" applyFont="1"/>
    <xf numFmtId="2" fontId="1" fillId="0" borderId="5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164" fontId="11" fillId="0" borderId="2" xfId="0" applyNumberFormat="1" applyFont="1" applyBorder="1"/>
    <xf numFmtId="2" fontId="15" fillId="0" borderId="2" xfId="0" applyNumberFormat="1" applyFont="1" applyBorder="1"/>
    <xf numFmtId="2" fontId="18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19" workbookViewId="0">
      <selection activeCell="N3" sqref="N3:N4"/>
    </sheetView>
  </sheetViews>
  <sheetFormatPr defaultRowHeight="15" x14ac:dyDescent="0.25"/>
  <sheetData>
    <row r="1" spans="1:18" ht="18.75" x14ac:dyDescent="0.3">
      <c r="A1" s="1"/>
      <c r="B1" s="1"/>
      <c r="C1" s="1"/>
      <c r="D1" s="1"/>
      <c r="E1" s="1" t="s">
        <v>0</v>
      </c>
      <c r="F1" s="1" t="s">
        <v>1</v>
      </c>
      <c r="G1" s="1">
        <v>2022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2"/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/>
      <c r="L2" s="7"/>
      <c r="M2" s="7" t="s">
        <v>11</v>
      </c>
      <c r="N2" s="7"/>
      <c r="O2" s="7"/>
      <c r="P2" s="7"/>
      <c r="Q2" s="8" t="s">
        <v>12</v>
      </c>
      <c r="R2" s="9" t="s">
        <v>13</v>
      </c>
    </row>
    <row r="3" spans="1:18" x14ac:dyDescent="0.25">
      <c r="A3" s="10"/>
      <c r="B3" s="3"/>
      <c r="C3" s="11"/>
      <c r="D3" s="12"/>
      <c r="E3" s="12"/>
      <c r="F3" s="13"/>
      <c r="G3" s="13"/>
      <c r="H3" s="13"/>
      <c r="I3" s="13"/>
      <c r="J3" s="6" t="s">
        <v>14</v>
      </c>
      <c r="K3" s="14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15"/>
      <c r="R3" s="16"/>
    </row>
    <row r="4" spans="1:18" ht="40.5" x14ac:dyDescent="0.3">
      <c r="A4" s="17"/>
      <c r="B4" s="18" t="s">
        <v>21</v>
      </c>
      <c r="C4" s="19"/>
      <c r="D4" s="20"/>
      <c r="E4" s="20"/>
      <c r="F4" s="21"/>
      <c r="G4" s="21"/>
      <c r="H4" s="21"/>
      <c r="I4" s="21"/>
      <c r="J4" s="21"/>
      <c r="K4" s="22"/>
      <c r="L4" s="21"/>
      <c r="M4" s="21"/>
      <c r="N4" s="21"/>
      <c r="O4" s="21"/>
      <c r="P4" s="21"/>
      <c r="Q4" s="23"/>
      <c r="R4" s="24"/>
    </row>
    <row r="5" spans="1:18" ht="18.75" x14ac:dyDescent="0.3">
      <c r="A5" s="25"/>
      <c r="B5" s="26" t="s">
        <v>22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1:18" ht="18.75" x14ac:dyDescent="0.3">
      <c r="A6" s="25"/>
      <c r="B6" s="29" t="s">
        <v>23</v>
      </c>
      <c r="C6" s="30">
        <v>82</v>
      </c>
      <c r="D6" s="30">
        <v>0</v>
      </c>
      <c r="E6" s="30">
        <f>C6-D6</f>
        <v>82</v>
      </c>
      <c r="F6" s="30">
        <f>E6*2.8%</f>
        <v>2.2959999999999998</v>
      </c>
      <c r="G6" s="30">
        <f>E6*3.2%</f>
        <v>2.6240000000000001</v>
      </c>
      <c r="H6" s="30">
        <f>E6*4.7%</f>
        <v>3.8540000000000001</v>
      </c>
      <c r="I6" s="30">
        <f>E6*58%</f>
        <v>47.559999999999995</v>
      </c>
      <c r="J6" s="30">
        <f>E6*0.04</f>
        <v>3.2800000000000002</v>
      </c>
      <c r="K6" s="30">
        <f>E6*1.3%</f>
        <v>1.0660000000000001</v>
      </c>
      <c r="L6" s="30">
        <f>E6*0.01%</f>
        <v>8.2000000000000007E-3</v>
      </c>
      <c r="M6" s="30">
        <f>E6*120%</f>
        <v>98.399999999999991</v>
      </c>
      <c r="N6" s="30">
        <f>E6*90%</f>
        <v>73.8</v>
      </c>
      <c r="O6" s="30">
        <f>E6*14%</f>
        <v>11.48</v>
      </c>
      <c r="P6" s="30">
        <f>E6*0.06%</f>
        <v>4.9199999999999994E-2</v>
      </c>
      <c r="Q6" s="30">
        <v>70</v>
      </c>
      <c r="R6" s="31">
        <f>C6/1000*Q6</f>
        <v>5.74</v>
      </c>
    </row>
    <row r="7" spans="1:18" ht="18.75" x14ac:dyDescent="0.3">
      <c r="A7" s="25"/>
      <c r="B7" s="29" t="s">
        <v>24</v>
      </c>
      <c r="C7" s="30">
        <v>85</v>
      </c>
      <c r="D7" s="30">
        <v>0</v>
      </c>
      <c r="E7" s="30">
        <f>SUM(C7:D7)</f>
        <v>85</v>
      </c>
      <c r="F7" s="30">
        <f>E7*7%</f>
        <v>5.95</v>
      </c>
      <c r="G7" s="30">
        <f>E7*1%</f>
        <v>0.85</v>
      </c>
      <c r="H7" s="30">
        <f>E7*71.4%</f>
        <v>60.690000000000005</v>
      </c>
      <c r="I7" s="30">
        <f>E7*330%</f>
        <v>280.5</v>
      </c>
      <c r="J7" s="30">
        <f>E7*0.08%</f>
        <v>6.8000000000000005E-2</v>
      </c>
      <c r="K7" s="30">
        <v>0</v>
      </c>
      <c r="L7" s="30">
        <v>0</v>
      </c>
      <c r="M7" s="30">
        <f>E7*8%</f>
        <v>6.8</v>
      </c>
      <c r="N7" s="30">
        <f>E7*150%</f>
        <v>127.5</v>
      </c>
      <c r="O7" s="30">
        <f>E7*50%</f>
        <v>42.5</v>
      </c>
      <c r="P7" s="30">
        <f>E7*1%</f>
        <v>0.85</v>
      </c>
      <c r="Q7" s="30">
        <v>135</v>
      </c>
      <c r="R7" s="30">
        <f>C7/1000*Q7</f>
        <v>11.475000000000001</v>
      </c>
    </row>
    <row r="8" spans="1:18" ht="18.75" x14ac:dyDescent="0.3">
      <c r="A8" s="25"/>
      <c r="B8" s="29" t="s">
        <v>25</v>
      </c>
      <c r="C8" s="30">
        <v>20</v>
      </c>
      <c r="D8" s="30">
        <v>0</v>
      </c>
      <c r="E8" s="30">
        <f>C8-D8</f>
        <v>20</v>
      </c>
      <c r="F8" s="30">
        <f>E8*0.5%</f>
        <v>0.1</v>
      </c>
      <c r="G8" s="30">
        <f>E8*82.5%</f>
        <v>16.5</v>
      </c>
      <c r="H8" s="30">
        <f>E8*0.8%</f>
        <v>0.16</v>
      </c>
      <c r="I8" s="30">
        <f>E8*748%</f>
        <v>149.60000000000002</v>
      </c>
      <c r="J8" s="30">
        <v>0</v>
      </c>
      <c r="K8" s="30">
        <v>0</v>
      </c>
      <c r="L8" s="30">
        <f>E8*0.59%</f>
        <v>0.11799999999999999</v>
      </c>
      <c r="M8" s="30">
        <f>E8*12%</f>
        <v>2.4</v>
      </c>
      <c r="N8" s="30">
        <f>E8*19%</f>
        <v>3.8</v>
      </c>
      <c r="O8" s="30">
        <f>E8*0.4%</f>
        <v>0.08</v>
      </c>
      <c r="P8" s="30">
        <f>E8*0.2%</f>
        <v>0.04</v>
      </c>
      <c r="Q8" s="30">
        <v>635</v>
      </c>
      <c r="R8" s="31">
        <f>C8/1000*Q8</f>
        <v>12.700000000000001</v>
      </c>
    </row>
    <row r="9" spans="1:18" ht="18.75" x14ac:dyDescent="0.3">
      <c r="A9" s="25"/>
      <c r="B9" s="25" t="s">
        <v>26</v>
      </c>
      <c r="C9" s="32">
        <v>110</v>
      </c>
      <c r="D9" s="32">
        <v>0</v>
      </c>
      <c r="E9" s="32">
        <v>200</v>
      </c>
      <c r="F9" s="32">
        <f t="shared" ref="F9:P9" si="0">SUM(F7:F8)</f>
        <v>6.05</v>
      </c>
      <c r="G9" s="32">
        <f t="shared" si="0"/>
        <v>17.350000000000001</v>
      </c>
      <c r="H9" s="32">
        <f t="shared" si="0"/>
        <v>60.85</v>
      </c>
      <c r="I9" s="32">
        <f t="shared" si="0"/>
        <v>430.1</v>
      </c>
      <c r="J9" s="32">
        <f t="shared" si="0"/>
        <v>6.8000000000000005E-2</v>
      </c>
      <c r="K9" s="32">
        <f t="shared" si="0"/>
        <v>0</v>
      </c>
      <c r="L9" s="32">
        <f t="shared" si="0"/>
        <v>0.11799999999999999</v>
      </c>
      <c r="M9" s="32">
        <f t="shared" si="0"/>
        <v>9.1999999999999993</v>
      </c>
      <c r="N9" s="32">
        <f t="shared" si="0"/>
        <v>131.30000000000001</v>
      </c>
      <c r="O9" s="32">
        <f t="shared" si="0"/>
        <v>42.58</v>
      </c>
      <c r="P9" s="32">
        <f t="shared" si="0"/>
        <v>0.89</v>
      </c>
      <c r="Q9" s="32"/>
      <c r="R9" s="32">
        <f>SUM(R6:R8)</f>
        <v>29.915000000000006</v>
      </c>
    </row>
    <row r="10" spans="1:18" ht="21" x14ac:dyDescent="0.35">
      <c r="A10" s="33"/>
      <c r="B10" s="34" t="s">
        <v>27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18" ht="18.75" x14ac:dyDescent="0.3">
      <c r="A11" s="37"/>
      <c r="B11" s="30" t="s">
        <v>28</v>
      </c>
      <c r="C11" s="30">
        <v>1</v>
      </c>
      <c r="D11" s="30">
        <v>0</v>
      </c>
      <c r="E11" s="30">
        <f>C11-D11</f>
        <v>1</v>
      </c>
      <c r="F11" s="30">
        <f>E11*21.74%</f>
        <v>0.21739999999999998</v>
      </c>
      <c r="G11" s="30">
        <f>E11*7.61%</f>
        <v>7.6100000000000001E-2</v>
      </c>
      <c r="H11" s="30">
        <f>E11*2.86%</f>
        <v>2.86E-2</v>
      </c>
      <c r="I11" s="30">
        <f>E11*9.18%</f>
        <v>9.1799999999999993E-2</v>
      </c>
      <c r="J11" s="30">
        <f>E11*4.7%</f>
        <v>4.7E-2</v>
      </c>
      <c r="K11" s="30">
        <f>E11*11%</f>
        <v>0.11</v>
      </c>
      <c r="L11" s="30">
        <f>E11*5.6%</f>
        <v>5.5999999999999994E-2</v>
      </c>
      <c r="M11" s="30">
        <f>E11*50%</f>
        <v>0.5</v>
      </c>
      <c r="N11" s="30">
        <f>E11*10%</f>
        <v>0.1</v>
      </c>
      <c r="O11" s="30">
        <f>E11*110%</f>
        <v>1.1000000000000001</v>
      </c>
      <c r="P11" s="30">
        <f>E11*456%</f>
        <v>4.5599999999999996</v>
      </c>
      <c r="Q11" s="30">
        <v>650</v>
      </c>
      <c r="R11" s="30">
        <f>C11/1000*Q11</f>
        <v>0.65</v>
      </c>
    </row>
    <row r="12" spans="1:18" ht="18.75" x14ac:dyDescent="0.3">
      <c r="A12" s="38"/>
      <c r="B12" s="30" t="s">
        <v>29</v>
      </c>
      <c r="C12" s="30">
        <v>15</v>
      </c>
      <c r="D12" s="30">
        <v>0</v>
      </c>
      <c r="E12" s="30">
        <v>15</v>
      </c>
      <c r="F12" s="30">
        <v>0</v>
      </c>
      <c r="G12" s="30">
        <v>0</v>
      </c>
      <c r="H12" s="30">
        <f>E12*99.8%</f>
        <v>14.97</v>
      </c>
      <c r="I12" s="30">
        <f>E12*379%</f>
        <v>56.85</v>
      </c>
      <c r="J12" s="30">
        <v>0</v>
      </c>
      <c r="K12" s="30">
        <v>0</v>
      </c>
      <c r="L12" s="30">
        <v>0</v>
      </c>
      <c r="M12" s="30">
        <f>E12*2%</f>
        <v>0.3</v>
      </c>
      <c r="N12" s="30">
        <v>0</v>
      </c>
      <c r="O12" s="30">
        <v>0</v>
      </c>
      <c r="P12" s="30">
        <f>E12*0.3%</f>
        <v>4.4999999999999998E-2</v>
      </c>
      <c r="Q12" s="30">
        <v>60</v>
      </c>
      <c r="R12" s="30">
        <f>C12/1000*60</f>
        <v>0.89999999999999991</v>
      </c>
    </row>
    <row r="13" spans="1:18" ht="18.75" x14ac:dyDescent="0.3">
      <c r="A13" s="38"/>
      <c r="B13" s="39" t="s">
        <v>26</v>
      </c>
      <c r="C13" s="32">
        <f>SUM(C11:C12)</f>
        <v>16</v>
      </c>
      <c r="D13" s="32">
        <f>SUM(D12:D12)</f>
        <v>0</v>
      </c>
      <c r="E13" s="32">
        <v>150</v>
      </c>
      <c r="F13" s="32">
        <f t="shared" ref="F13:P13" si="1">SUM(F12:F12)</f>
        <v>0</v>
      </c>
      <c r="G13" s="32">
        <f t="shared" si="1"/>
        <v>0</v>
      </c>
      <c r="H13" s="32">
        <f t="shared" si="1"/>
        <v>14.97</v>
      </c>
      <c r="I13" s="32">
        <f t="shared" si="1"/>
        <v>56.85</v>
      </c>
      <c r="J13" s="32">
        <f t="shared" si="1"/>
        <v>0</v>
      </c>
      <c r="K13" s="32">
        <f t="shared" si="1"/>
        <v>0</v>
      </c>
      <c r="L13" s="32">
        <f t="shared" si="1"/>
        <v>0</v>
      </c>
      <c r="M13" s="32">
        <f t="shared" si="1"/>
        <v>0.3</v>
      </c>
      <c r="N13" s="32">
        <f t="shared" si="1"/>
        <v>0</v>
      </c>
      <c r="O13" s="32">
        <f t="shared" si="1"/>
        <v>0</v>
      </c>
      <c r="P13" s="32">
        <f t="shared" si="1"/>
        <v>4.4999999999999998E-2</v>
      </c>
      <c r="Q13" s="32"/>
      <c r="R13" s="32">
        <f>SUM(R11:R12)</f>
        <v>1.5499999999999998</v>
      </c>
    </row>
    <row r="14" spans="1:18" ht="18.75" x14ac:dyDescent="0.3">
      <c r="A14" s="37"/>
      <c r="B14" s="40" t="s">
        <v>30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1:18" ht="18.75" x14ac:dyDescent="0.3">
      <c r="A15" s="37"/>
      <c r="B15" s="39" t="s">
        <v>26</v>
      </c>
      <c r="C15" s="32">
        <v>50</v>
      </c>
      <c r="D15" s="32">
        <v>0</v>
      </c>
      <c r="E15" s="32">
        <v>50</v>
      </c>
      <c r="F15" s="32">
        <f>E15*7.9%</f>
        <v>3.95</v>
      </c>
      <c r="G15" s="32">
        <f>E15*1%</f>
        <v>0.5</v>
      </c>
      <c r="H15" s="32">
        <f>E15*48.1%</f>
        <v>24.05</v>
      </c>
      <c r="I15" s="32">
        <f>E15*239%</f>
        <v>119.5</v>
      </c>
      <c r="J15" s="32">
        <f>E15*0.16%</f>
        <v>0.08</v>
      </c>
      <c r="K15" s="32">
        <v>0</v>
      </c>
      <c r="L15" s="32">
        <v>0</v>
      </c>
      <c r="M15" s="32">
        <f>E15*23%</f>
        <v>11.5</v>
      </c>
      <c r="N15" s="32">
        <f>E15*87%</f>
        <v>43.5</v>
      </c>
      <c r="O15" s="32">
        <f>E15*33%</f>
        <v>16.5</v>
      </c>
      <c r="P15" s="32">
        <f>E15*2%</f>
        <v>1</v>
      </c>
      <c r="Q15" s="32">
        <v>50</v>
      </c>
      <c r="R15" s="32">
        <f>C15/1000*50</f>
        <v>2.5</v>
      </c>
    </row>
    <row r="16" spans="1:18" ht="18.75" x14ac:dyDescent="0.3">
      <c r="A16" s="37"/>
      <c r="B16" s="40" t="s">
        <v>31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</row>
    <row r="17" spans="1:18" ht="18.75" x14ac:dyDescent="0.3">
      <c r="A17" s="45"/>
      <c r="B17" s="39" t="s">
        <v>26</v>
      </c>
      <c r="C17" s="30">
        <v>50</v>
      </c>
      <c r="D17" s="30">
        <v>0</v>
      </c>
      <c r="E17" s="30">
        <f>C17-D17</f>
        <v>50</v>
      </c>
      <c r="F17" s="30">
        <f>E17*12.5%</f>
        <v>6.25</v>
      </c>
      <c r="G17" s="30">
        <f>E17*11.5%</f>
        <v>5.75</v>
      </c>
      <c r="H17" s="30">
        <f>E17*0.7%</f>
        <v>0.35</v>
      </c>
      <c r="I17" s="30">
        <f>E17*157%</f>
        <v>78.5</v>
      </c>
      <c r="J17" s="30">
        <f>E17*0.07%</f>
        <v>3.5000000000000003E-2</v>
      </c>
      <c r="K17" s="30">
        <f>E17*0%</f>
        <v>0</v>
      </c>
      <c r="L17" s="30">
        <f>E17*0.25%</f>
        <v>0.125</v>
      </c>
      <c r="M17" s="30">
        <f>E17*55%</f>
        <v>27.500000000000004</v>
      </c>
      <c r="N17" s="30">
        <f>E17*192%</f>
        <v>96</v>
      </c>
      <c r="O17" s="30">
        <f>E17*12%</f>
        <v>6</v>
      </c>
      <c r="P17" s="30">
        <f>E17*2.5%</f>
        <v>1.25</v>
      </c>
      <c r="Q17" s="30">
        <v>160</v>
      </c>
      <c r="R17" s="32">
        <f>C17/1000*Q17</f>
        <v>8</v>
      </c>
    </row>
    <row r="18" spans="1:18" ht="18.75" x14ac:dyDescent="0.3">
      <c r="A18" s="37"/>
      <c r="B18" s="40" t="s">
        <v>32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/>
    </row>
    <row r="19" spans="1:18" ht="18.75" x14ac:dyDescent="0.3">
      <c r="A19" s="37"/>
      <c r="B19" s="39" t="s">
        <v>26</v>
      </c>
      <c r="C19" s="32">
        <v>50</v>
      </c>
      <c r="D19" s="32">
        <v>0</v>
      </c>
      <c r="E19" s="32">
        <f>C19-D19</f>
        <v>50</v>
      </c>
      <c r="F19" s="30">
        <f>E19*7.5%</f>
        <v>3.75</v>
      </c>
      <c r="G19" s="30">
        <f>E19*11.8%</f>
        <v>5.9</v>
      </c>
      <c r="H19" s="30">
        <f>E19*74.4%</f>
        <v>37.200000000000003</v>
      </c>
      <c r="I19" s="30">
        <f>E19*436%</f>
        <v>218.00000000000003</v>
      </c>
      <c r="J19" s="30">
        <f>E19*0.08%</f>
        <v>0.04</v>
      </c>
      <c r="K19" s="30">
        <f>E19*0%</f>
        <v>0</v>
      </c>
      <c r="L19" s="30">
        <f>E19*0%</f>
        <v>0</v>
      </c>
      <c r="M19" s="30">
        <f>E19*29%</f>
        <v>14.499999999999998</v>
      </c>
      <c r="N19" s="30">
        <f>E19*90%</f>
        <v>45</v>
      </c>
      <c r="O19" s="30">
        <f>E19*20%</f>
        <v>10</v>
      </c>
      <c r="P19" s="30">
        <f>E19*2.1%</f>
        <v>1.05</v>
      </c>
      <c r="Q19" s="30">
        <v>100</v>
      </c>
      <c r="R19" s="32">
        <f>C19/1000*Q19</f>
        <v>5</v>
      </c>
    </row>
    <row r="20" spans="1:18" ht="18.75" x14ac:dyDescent="0.3">
      <c r="A20" s="37"/>
      <c r="B20" s="40" t="s">
        <v>33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/>
    </row>
    <row r="21" spans="1:18" ht="18.75" x14ac:dyDescent="0.3">
      <c r="A21" s="37"/>
      <c r="B21" s="39" t="s">
        <v>26</v>
      </c>
      <c r="C21" s="32">
        <v>140</v>
      </c>
      <c r="D21" s="32">
        <v>0</v>
      </c>
      <c r="E21" s="32">
        <f>C21-D21</f>
        <v>140</v>
      </c>
      <c r="F21" s="32">
        <f>E21*1.5%</f>
        <v>2.1</v>
      </c>
      <c r="G21" s="32">
        <f>E21*0.5%</f>
        <v>0.70000000000000007</v>
      </c>
      <c r="H21" s="32">
        <f>E21*21%</f>
        <v>29.4</v>
      </c>
      <c r="I21" s="32">
        <f>E21*96%</f>
        <v>134.4</v>
      </c>
      <c r="J21" s="32">
        <v>0</v>
      </c>
      <c r="K21" s="32">
        <v>8.6999999999999993</v>
      </c>
      <c r="L21" s="32">
        <v>3</v>
      </c>
      <c r="M21" s="32">
        <v>5</v>
      </c>
      <c r="N21" s="32">
        <v>22</v>
      </c>
      <c r="O21" s="32">
        <v>27</v>
      </c>
      <c r="P21" s="32">
        <v>0.3</v>
      </c>
      <c r="Q21" s="32">
        <v>100</v>
      </c>
      <c r="R21" s="32">
        <f>C21/1000*Q21</f>
        <v>14.000000000000002</v>
      </c>
    </row>
    <row r="22" spans="1:18" ht="18.75" x14ac:dyDescent="0.3">
      <c r="A22" s="37"/>
      <c r="B22" s="46" t="s">
        <v>34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.75" x14ac:dyDescent="0.3">
      <c r="A23" s="37"/>
      <c r="B23" s="39" t="s">
        <v>35</v>
      </c>
      <c r="C23" s="49">
        <v>3</v>
      </c>
      <c r="D23" s="32">
        <v>0</v>
      </c>
      <c r="E23" s="49">
        <f>C23-D23</f>
        <v>3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10</v>
      </c>
      <c r="R23" s="49">
        <f>C23/1000*Q23</f>
        <v>0.03</v>
      </c>
    </row>
    <row r="24" spans="1:18" ht="23.25" x14ac:dyDescent="0.35">
      <c r="A24" s="50"/>
      <c r="B24" s="51" t="s">
        <v>26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>
        <f>R23+R21+R19+R17+R15+R13+R9</f>
        <v>60.995000000000005</v>
      </c>
    </row>
  </sheetData>
  <mergeCells count="27">
    <mergeCell ref="B22:R22"/>
    <mergeCell ref="B5:R5"/>
    <mergeCell ref="B10:R10"/>
    <mergeCell ref="B14:R14"/>
    <mergeCell ref="B16:R16"/>
    <mergeCell ref="B18:R18"/>
    <mergeCell ref="B20:R20"/>
    <mergeCell ref="R2:R4"/>
    <mergeCell ref="J3:J4"/>
    <mergeCell ref="K3:K4"/>
    <mergeCell ref="L3:L4"/>
    <mergeCell ref="M3:M4"/>
    <mergeCell ref="N3:N4"/>
    <mergeCell ref="O3:O4"/>
    <mergeCell ref="P3:P4"/>
    <mergeCell ref="G2:G4"/>
    <mergeCell ref="H2:H4"/>
    <mergeCell ref="I2:I4"/>
    <mergeCell ref="J2:L2"/>
    <mergeCell ref="M2:P2"/>
    <mergeCell ref="Q2:Q4"/>
    <mergeCell ref="A2:A3"/>
    <mergeCell ref="B2:B3"/>
    <mergeCell ref="C2:C4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2022-02-12T05:59:47Z</dcterms:modified>
</cp:coreProperties>
</file>