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CBFCBE5F-92B5-40D0-80F7-285E60725FD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8" i="1" l="1"/>
  <c r="C18" i="1"/>
  <c r="R17" i="1"/>
  <c r="J17" i="1"/>
  <c r="I17" i="1"/>
  <c r="G17" i="1"/>
  <c r="R16" i="1"/>
  <c r="D16" i="1"/>
  <c r="E16" i="1" s="1"/>
  <c r="R15" i="1"/>
  <c r="E15" i="1"/>
  <c r="G15" i="1" s="1"/>
  <c r="R14" i="1"/>
  <c r="D14" i="1"/>
  <c r="E14" i="1" s="1"/>
  <c r="O14" i="1" s="1"/>
  <c r="R18" i="1" l="1"/>
  <c r="D18" i="1"/>
  <c r="M16" i="1"/>
  <c r="H16" i="1"/>
  <c r="O16" i="1"/>
  <c r="J16" i="1"/>
  <c r="G16" i="1"/>
  <c r="N16" i="1"/>
  <c r="I16" i="1"/>
  <c r="F16" i="1"/>
  <c r="P16" i="1"/>
  <c r="K16" i="1"/>
  <c r="O18" i="1"/>
  <c r="N14" i="1"/>
  <c r="E18" i="1"/>
  <c r="G14" i="1"/>
  <c r="K14" i="1"/>
  <c r="P14" i="1"/>
  <c r="I15" i="1"/>
  <c r="I14" i="1"/>
  <c r="H14" i="1"/>
  <c r="M14" i="1"/>
  <c r="J15" i="1"/>
  <c r="F14" i="1"/>
  <c r="J14" i="1"/>
  <c r="F18" i="1" l="1"/>
  <c r="I18" i="1"/>
  <c r="J18" i="1"/>
  <c r="H18" i="1"/>
  <c r="K18" i="1"/>
  <c r="G18" i="1"/>
  <c r="M18" i="1"/>
  <c r="P18" i="1"/>
  <c r="N18" i="1"/>
  <c r="F20" i="1" l="1"/>
  <c r="G20" i="1"/>
  <c r="H20" i="1"/>
  <c r="I20" i="1"/>
  <c r="J20" i="1"/>
  <c r="M20" i="1"/>
  <c r="N20" i="1"/>
  <c r="O20" i="1"/>
  <c r="P20" i="1"/>
  <c r="R20" i="1"/>
  <c r="E22" i="1"/>
  <c r="F22" i="1" s="1"/>
  <c r="R22" i="1"/>
  <c r="R6" i="1"/>
  <c r="R24" i="1"/>
  <c r="E24" i="1"/>
  <c r="D12" i="1"/>
  <c r="R11" i="1"/>
  <c r="E11" i="1"/>
  <c r="O11" i="1" s="1"/>
  <c r="K9" i="1"/>
  <c r="R8" i="1"/>
  <c r="E8" i="1"/>
  <c r="P8" i="1" s="1"/>
  <c r="R7" i="1"/>
  <c r="E7" i="1"/>
  <c r="O7" i="1" s="1"/>
  <c r="E6" i="1"/>
  <c r="N6" i="1" s="1"/>
  <c r="H22" i="1" l="1"/>
  <c r="G22" i="1"/>
  <c r="I22" i="1"/>
  <c r="R9" i="1"/>
  <c r="F11" i="1"/>
  <c r="F12" i="1" s="1"/>
  <c r="M7" i="1"/>
  <c r="H7" i="1"/>
  <c r="J11" i="1"/>
  <c r="N7" i="1"/>
  <c r="N11" i="1"/>
  <c r="N12" i="1" s="1"/>
  <c r="G7" i="1"/>
  <c r="O12" i="1"/>
  <c r="R12" i="1"/>
  <c r="I8" i="1"/>
  <c r="H6" i="1"/>
  <c r="N8" i="1"/>
  <c r="M11" i="1"/>
  <c r="G6" i="1"/>
  <c r="K6" i="1"/>
  <c r="O6" i="1"/>
  <c r="F7" i="1"/>
  <c r="J7" i="1"/>
  <c r="J9" i="1" s="1"/>
  <c r="P7" i="1"/>
  <c r="P9" i="1" s="1"/>
  <c r="G8" i="1"/>
  <c r="M8" i="1"/>
  <c r="H11" i="1"/>
  <c r="L11" i="1"/>
  <c r="P11" i="1"/>
  <c r="I6" i="1"/>
  <c r="M6" i="1"/>
  <c r="O8" i="1"/>
  <c r="O9" i="1" s="1"/>
  <c r="L6" i="1"/>
  <c r="P6" i="1"/>
  <c r="H8" i="1"/>
  <c r="I11" i="1"/>
  <c r="F6" i="1"/>
  <c r="J6" i="1"/>
  <c r="I7" i="1"/>
  <c r="F8" i="1"/>
  <c r="L8" i="1"/>
  <c r="L9" i="1" s="1"/>
  <c r="G11" i="1"/>
  <c r="K11" i="1"/>
  <c r="K12" i="1" s="1"/>
  <c r="H9" i="1" l="1"/>
  <c r="H12" i="1"/>
  <c r="L12" i="1"/>
  <c r="J12" i="1"/>
  <c r="G12" i="1"/>
  <c r="M9" i="1"/>
  <c r="N9" i="1"/>
  <c r="I12" i="1"/>
  <c r="P12" i="1"/>
  <c r="G9" i="1"/>
  <c r="M12" i="1"/>
  <c r="F9" i="1"/>
  <c r="I9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<sst xmlns="http://schemas.openxmlformats.org/spreadsheetml/2006/main" count="44" uniqueCount="39">
  <si>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</si>
  <si>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</si>
  <si>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</si>
  <si>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</si>
  <si>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</si>
  <si>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</si>
  <si>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</si>
  <si>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</si>
  <si>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</si>
  <si>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</si>
  <si>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</si>
  <si>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</si>
  <si>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</si>
  <si>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</si>
  <si>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</si>
  <si>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</si>
  <si>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</si>
  <si>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</si>
  <si>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</si>
  <si>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</si>
  <si>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масло сливочное</t>
  </si>
  <si>
    <t>всего грамм</t>
  </si>
  <si>
    <t>сумма</t>
  </si>
  <si>
    <t>молоко</t>
  </si>
  <si>
    <t>соль</t>
  </si>
  <si>
    <t xml:space="preserve">1.каша пшеничная молочная </t>
  </si>
  <si>
    <t>пшеничная крупа</t>
  </si>
  <si>
    <t>морковь</t>
  </si>
  <si>
    <t>зел.горох</t>
  </si>
  <si>
    <t>капуста</t>
  </si>
  <si>
    <t>растит. масло</t>
  </si>
  <si>
    <t>3.салат из овощей</t>
  </si>
  <si>
    <t>4.хлеб</t>
  </si>
  <si>
    <t>6.соль</t>
  </si>
  <si>
    <t xml:space="preserve">5.яблоки  </t>
  </si>
  <si>
    <t xml:space="preserve">     2.яйцо</t>
  </si>
  <si>
    <t>яйцо</t>
  </si>
  <si>
    <t>10.03.2022 г</t>
  </si>
  <si>
    <t>МБОУ"Урхнищинская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</si>
</sst>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3" fillId="2" borderId="2" xfId="0" applyFont="1" applyFill="1" applyBorder="1" applyAlignment="1"/>
    <xf numFmtId="0" fontId="15" fillId="0" borderId="2" xfId="1" applyNumberFormat="1" applyFont="1" applyFill="1" applyBorder="1" applyAlignment="1" applyProtection="1">
      <alignment horizontal="left" vertical="top" wrapText="1"/>
    </xf>
    <xf numFmtId="0" fontId="5" fillId="0" borderId="1" xfId="0" applyFont="1" applyBorder="1"/>
    <xf numFmtId="0" fontId="0" fillId="0" borderId="1" xfId="0" applyBorder="1"/>
    <xf numFmtId="2" fontId="14" fillId="0" borderId="1" xfId="0" applyNumberFormat="1" applyFont="1" applyBorder="1"/>
    <xf numFmtId="1" fontId="5" fillId="0" borderId="0" xfId="0" applyNumberFormat="1" applyFont="1"/>
    <xf numFmtId="164" fontId="6" fillId="0" borderId="1" xfId="0" applyNumberFormat="1" applyFont="1" applyBorder="1"/>
    <xf numFmtId="2" fontId="19" fillId="0" borderId="1" xfId="0" applyNumberFormat="1" applyFont="1" applyBorder="1"/>
    <xf numFmtId="1" fontId="20" fillId="0" borderId="1" xfId="0" applyNumberFormat="1" applyFont="1" applyBorder="1"/>
    <xf numFmtId="1" fontId="21" fillId="0" borderId="1" xfId="0" applyNumberFormat="1" applyFont="1" applyBorder="1"/>
    <xf numFmtId="0" fontId="22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7" fillId="0" borderId="1" xfId="1" applyNumberFormat="1" applyFont="1" applyFill="1" applyBorder="1" applyAlignment="1" applyProtection="1">
      <alignment horizontal="left" vertical="top" wrapText="1"/>
    </xf>
    <xf numFmtId="2" fontId="23" fillId="0" borderId="1" xfId="0" applyNumberFormat="1" applyFont="1" applyBorder="1"/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3" fillId="2" borderId="6" xfId="1" applyNumberFormat="1" applyFont="1" applyFill="1" applyBorder="1" applyAlignment="1" applyProtection="1">
      <alignment horizontal="center" vertical="center"/>
    </xf>
    <xf numFmtId="0" fontId="13" fillId="0" borderId="1" xfId="1" applyNumberFormat="1" applyFont="1" applyFill="1" applyBorder="1" applyAlignment="1" applyProtection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4" fillId="0" borderId="1" xfId="1" applyNumberFormat="1" applyFont="1" applyFill="1" applyBorder="1" applyAlignment="1" applyProtection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7" fillId="0" borderId="3" xfId="1" applyNumberFormat="1" applyFont="1" applyFill="1" applyBorder="1" applyAlignment="1" applyProtection="1">
      <alignment horizontal="center" vertical="top" wrapText="1"/>
    </xf>
    <xf numFmtId="0" fontId="7" fillId="0" borderId="4" xfId="1" applyNumberFormat="1" applyFont="1" applyFill="1" applyBorder="1" applyAlignment="1" applyProtection="1">
      <alignment horizontal="center" vertical="top" wrapText="1"/>
    </xf>
    <xf numFmtId="0" fontId="7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2" fontId="20" fillId="0" borderId="3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A4" workbookViewId="0">
      <selection activeCell="B1" sqref="B1"/>
    </sheetView>
  </sheetViews>
  <sheetFormatPr defaultRowHeight="14.4" x14ac:dyDescent="0.3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 x14ac:dyDescent="0.3">
      <c r="A1" s="1" t="s">
        <v>0</v>
      </c>
      <c r="B1" s="13" t="s">
        <v>38</v>
      </c>
      <c r="C1" s="13"/>
      <c r="D1" s="13"/>
      <c r="E1" s="13"/>
      <c r="F1" s="13"/>
      <c r="G1" s="13"/>
      <c r="H1" s="13"/>
      <c r="I1" s="13" t="s">
        <v>1</v>
      </c>
      <c r="J1" s="15" t="s">
        <v>37</v>
      </c>
      <c r="K1" s="14"/>
      <c r="L1" s="14"/>
      <c r="M1" s="14"/>
      <c r="N1" s="14"/>
      <c r="O1" s="14"/>
      <c r="P1" s="14"/>
      <c r="Q1" s="14"/>
      <c r="R1" s="14"/>
    </row>
    <row r="2" spans="1:18" ht="33" customHeight="1" x14ac:dyDescent="0.3">
      <c r="A2" s="50"/>
      <c r="B2" s="48" t="s">
        <v>5</v>
      </c>
      <c r="C2" s="52" t="s">
        <v>21</v>
      </c>
      <c r="D2" s="61" t="s">
        <v>6</v>
      </c>
      <c r="E2" s="61" t="s">
        <v>7</v>
      </c>
      <c r="F2" s="39" t="s">
        <v>2</v>
      </c>
      <c r="G2" s="39" t="s">
        <v>3</v>
      </c>
      <c r="H2" s="39" t="s">
        <v>4</v>
      </c>
      <c r="I2" s="39" t="s">
        <v>8</v>
      </c>
      <c r="J2" s="43" t="s">
        <v>9</v>
      </c>
      <c r="K2" s="43"/>
      <c r="L2" s="43"/>
      <c r="M2" s="43" t="s">
        <v>10</v>
      </c>
      <c r="N2" s="43"/>
      <c r="O2" s="43"/>
      <c r="P2" s="43"/>
      <c r="Q2" s="64" t="s">
        <v>11</v>
      </c>
      <c r="R2" s="58" t="s">
        <v>22</v>
      </c>
    </row>
    <row r="3" spans="1:18" ht="24" customHeight="1" x14ac:dyDescent="0.3">
      <c r="A3" s="51"/>
      <c r="B3" s="49"/>
      <c r="C3" s="53"/>
      <c r="D3" s="62"/>
      <c r="E3" s="62"/>
      <c r="F3" s="44"/>
      <c r="G3" s="44"/>
      <c r="H3" s="44"/>
      <c r="I3" s="44"/>
      <c r="J3" s="39" t="s">
        <v>12</v>
      </c>
      <c r="K3" s="41" t="s">
        <v>13</v>
      </c>
      <c r="L3" s="39" t="s">
        <v>14</v>
      </c>
      <c r="M3" s="39" t="s">
        <v>15</v>
      </c>
      <c r="N3" s="39" t="s">
        <v>16</v>
      </c>
      <c r="O3" s="39" t="s">
        <v>17</v>
      </c>
      <c r="P3" s="39" t="s">
        <v>18</v>
      </c>
      <c r="Q3" s="65"/>
      <c r="R3" s="59"/>
    </row>
    <row r="4" spans="1:18" ht="24" customHeight="1" x14ac:dyDescent="0.3">
      <c r="A4" s="16"/>
      <c r="B4" s="17"/>
      <c r="C4" s="54"/>
      <c r="D4" s="63"/>
      <c r="E4" s="63"/>
      <c r="F4" s="40"/>
      <c r="G4" s="40"/>
      <c r="H4" s="40"/>
      <c r="I4" s="40"/>
      <c r="J4" s="40"/>
      <c r="K4" s="42"/>
      <c r="L4" s="40"/>
      <c r="M4" s="40"/>
      <c r="N4" s="40"/>
      <c r="O4" s="40"/>
      <c r="P4" s="40"/>
      <c r="Q4" s="66"/>
      <c r="R4" s="60"/>
    </row>
    <row r="5" spans="1:18" s="6" customFormat="1" ht="19.2" customHeight="1" x14ac:dyDescent="0.35">
      <c r="A5" s="18"/>
      <c r="B5" s="55" t="s">
        <v>25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</row>
    <row r="6" spans="1:18" s="7" customFormat="1" ht="22.2" customHeight="1" x14ac:dyDescent="0.35">
      <c r="A6" s="18"/>
      <c r="B6" s="19" t="s">
        <v>23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70</v>
      </c>
      <c r="R6" s="20">
        <f>C6/1000*110</f>
        <v>6.6</v>
      </c>
    </row>
    <row r="7" spans="1:18" s="8" customFormat="1" ht="19.2" customHeight="1" x14ac:dyDescent="0.35">
      <c r="A7" s="18"/>
      <c r="B7" s="19" t="s">
        <v>26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45</v>
      </c>
      <c r="R7" s="2">
        <f>C7/1000*75</f>
        <v>3.4499999999999997</v>
      </c>
    </row>
    <row r="8" spans="1:18" s="7" customFormat="1" ht="22.2" customHeight="1" x14ac:dyDescent="0.35">
      <c r="A8" s="18"/>
      <c r="B8" s="19" t="s">
        <v>20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0">
        <f>C8/1000*480</f>
        <v>7.1999999999999993</v>
      </c>
    </row>
    <row r="9" spans="1:18" s="7" customFormat="1" ht="22.2" customHeight="1" x14ac:dyDescent="0.35">
      <c r="A9" s="18"/>
      <c r="B9" s="18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2" customHeight="1" x14ac:dyDescent="0.35">
      <c r="A10" s="18"/>
      <c r="B10" s="36" t="s">
        <v>35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18" s="6" customFormat="1" ht="18" x14ac:dyDescent="0.35">
      <c r="A11" s="18"/>
      <c r="B11" s="19" t="s">
        <v>36</v>
      </c>
      <c r="C11" s="2">
        <v>60</v>
      </c>
      <c r="D11" s="2">
        <v>0</v>
      </c>
      <c r="E11" s="2">
        <f>C11-D11</f>
        <v>60</v>
      </c>
      <c r="F11" s="2">
        <f>E11*2.8%</f>
        <v>1.6799999999999997</v>
      </c>
      <c r="G11" s="2">
        <f>E11*3.2%</f>
        <v>1.92</v>
      </c>
      <c r="H11" s="2">
        <f>E11*4.7%</f>
        <v>2.82</v>
      </c>
      <c r="I11" s="2">
        <f>E11*58%</f>
        <v>34.799999999999997</v>
      </c>
      <c r="J11" s="2">
        <f>E11*0.04</f>
        <v>2.4</v>
      </c>
      <c r="K11" s="2">
        <f>E11*1.3%</f>
        <v>0.78</v>
      </c>
      <c r="L11" s="2">
        <f>E11*0.01%</f>
        <v>6.0000000000000001E-3</v>
      </c>
      <c r="M11" s="2">
        <f>E11*120%</f>
        <v>72</v>
      </c>
      <c r="N11" s="2">
        <f>E11*90%</f>
        <v>54</v>
      </c>
      <c r="O11" s="2">
        <f>E11*14%</f>
        <v>8.4</v>
      </c>
      <c r="P11" s="2">
        <f>E11*0.06%</f>
        <v>3.5999999999999997E-2</v>
      </c>
      <c r="Q11" s="2">
        <v>110</v>
      </c>
      <c r="R11" s="20">
        <f>C11/1000*110</f>
        <v>6.6</v>
      </c>
    </row>
    <row r="12" spans="1:18" s="10" customFormat="1" ht="18" x14ac:dyDescent="0.35">
      <c r="A12" s="5"/>
      <c r="B12" s="4" t="s">
        <v>19</v>
      </c>
      <c r="C12" s="3">
        <v>60</v>
      </c>
      <c r="D12" s="3">
        <f>SUM(D10:D11)</f>
        <v>0</v>
      </c>
      <c r="E12" s="3">
        <v>60</v>
      </c>
      <c r="F12" s="3">
        <f t="shared" ref="F12:P12" si="1">SUM(F10:F11)</f>
        <v>1.6799999999999997</v>
      </c>
      <c r="G12" s="3">
        <f t="shared" si="1"/>
        <v>1.92</v>
      </c>
      <c r="H12" s="3">
        <f t="shared" si="1"/>
        <v>2.82</v>
      </c>
      <c r="I12" s="3">
        <f t="shared" si="1"/>
        <v>34.799999999999997</v>
      </c>
      <c r="J12" s="3">
        <f t="shared" si="1"/>
        <v>2.4</v>
      </c>
      <c r="K12" s="3">
        <f t="shared" si="1"/>
        <v>0.78</v>
      </c>
      <c r="L12" s="3">
        <f t="shared" si="1"/>
        <v>6.0000000000000001E-3</v>
      </c>
      <c r="M12" s="3">
        <f t="shared" si="1"/>
        <v>72</v>
      </c>
      <c r="N12" s="3">
        <f t="shared" si="1"/>
        <v>54</v>
      </c>
      <c r="O12" s="3">
        <f t="shared" si="1"/>
        <v>8.4</v>
      </c>
      <c r="P12" s="3">
        <f t="shared" si="1"/>
        <v>3.5999999999999997E-2</v>
      </c>
      <c r="Q12" s="3"/>
      <c r="R12" s="3">
        <f>SUM(R11:R11)</f>
        <v>6.6</v>
      </c>
    </row>
    <row r="13" spans="1:18" s="10" customFormat="1" ht="21" x14ac:dyDescent="0.4">
      <c r="A13" s="24"/>
      <c r="B13" s="67" t="s">
        <v>31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9"/>
    </row>
    <row r="14" spans="1:18" s="10" customFormat="1" ht="18" x14ac:dyDescent="0.35">
      <c r="A14" s="25"/>
      <c r="B14" s="26" t="s">
        <v>27</v>
      </c>
      <c r="C14" s="2">
        <v>10</v>
      </c>
      <c r="D14" s="2">
        <f>C14*0.2</f>
        <v>2</v>
      </c>
      <c r="E14" s="2">
        <f>C14-D14</f>
        <v>8</v>
      </c>
      <c r="F14" s="2">
        <f>E14*1.3%</f>
        <v>0.10400000000000001</v>
      </c>
      <c r="G14" s="27">
        <f>E14*0.001</f>
        <v>8.0000000000000002E-3</v>
      </c>
      <c r="H14" s="2">
        <f>E14*0.072</f>
        <v>0.57599999999999996</v>
      </c>
      <c r="I14" s="2">
        <f>E14*0.3</f>
        <v>2.4</v>
      </c>
      <c r="J14" s="2">
        <f>E14*0.06%</f>
        <v>4.7999999999999996E-3</v>
      </c>
      <c r="K14" s="2">
        <f>E14*5%</f>
        <v>0.4</v>
      </c>
      <c r="L14" s="2">
        <v>0</v>
      </c>
      <c r="M14" s="2">
        <f>E14*51%</f>
        <v>4.08</v>
      </c>
      <c r="N14" s="2">
        <f>E14*55%</f>
        <v>4.4000000000000004</v>
      </c>
      <c r="O14" s="2">
        <f>E14*38%</f>
        <v>3.04</v>
      </c>
      <c r="P14" s="2">
        <f>E14*0.7%</f>
        <v>5.5999999999999994E-2</v>
      </c>
      <c r="Q14" s="2">
        <v>60</v>
      </c>
      <c r="R14" s="19">
        <f>C14/1000*60</f>
        <v>0.6</v>
      </c>
    </row>
    <row r="15" spans="1:18" s="10" customFormat="1" ht="18" x14ac:dyDescent="0.3">
      <c r="A15" s="28"/>
      <c r="B15" s="26" t="s">
        <v>28</v>
      </c>
      <c r="C15" s="29">
        <v>6</v>
      </c>
      <c r="D15" s="29">
        <v>0</v>
      </c>
      <c r="E15" s="29">
        <f>C15-D15</f>
        <v>6</v>
      </c>
      <c r="F15" s="29">
        <v>0</v>
      </c>
      <c r="G15" s="30">
        <f>E15*0.999</f>
        <v>5.9939999999999998</v>
      </c>
      <c r="H15" s="29">
        <v>0</v>
      </c>
      <c r="I15" s="29">
        <f>E15*8.99</f>
        <v>53.94</v>
      </c>
      <c r="J15" s="29">
        <f>E15*0.06%</f>
        <v>3.5999999999999999E-3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180</v>
      </c>
      <c r="R15" s="29">
        <f>C15/1000*180</f>
        <v>1.08</v>
      </c>
    </row>
    <row r="16" spans="1:18" s="10" customFormat="1" ht="18" x14ac:dyDescent="0.35">
      <c r="A16" s="25"/>
      <c r="B16" s="26" t="s">
        <v>29</v>
      </c>
      <c r="C16" s="2">
        <v>25</v>
      </c>
      <c r="D16" s="2">
        <f>C16*0.2</f>
        <v>5</v>
      </c>
      <c r="E16" s="2">
        <f>C16-D16</f>
        <v>20</v>
      </c>
      <c r="F16" s="2">
        <f>E16*0.018</f>
        <v>0.36</v>
      </c>
      <c r="G16" s="27">
        <f>E16*0.001</f>
        <v>0.02</v>
      </c>
      <c r="H16" s="2">
        <f>E16*0.047</f>
        <v>0.94</v>
      </c>
      <c r="I16" s="2">
        <f>E16*0.27</f>
        <v>5.4</v>
      </c>
      <c r="J16" s="2">
        <f>E16*0.03%</f>
        <v>5.9999999999999993E-3</v>
      </c>
      <c r="K16" s="2">
        <f>E16*45%</f>
        <v>9</v>
      </c>
      <c r="L16" s="2">
        <v>0</v>
      </c>
      <c r="M16" s="2">
        <f>E16*48%</f>
        <v>9.6</v>
      </c>
      <c r="N16" s="2">
        <f>E16*31%</f>
        <v>6.2</v>
      </c>
      <c r="O16" s="2">
        <f>E16*16%</f>
        <v>3.2</v>
      </c>
      <c r="P16" s="2">
        <f>E16*0.6%</f>
        <v>0.12</v>
      </c>
      <c r="Q16" s="2">
        <v>50</v>
      </c>
      <c r="R16" s="19">
        <f>C16/1000*50</f>
        <v>1.25</v>
      </c>
    </row>
    <row r="17" spans="1:18" s="11" customFormat="1" ht="18" x14ac:dyDescent="0.35">
      <c r="A17" s="25"/>
      <c r="B17" s="26" t="s">
        <v>30</v>
      </c>
      <c r="C17" s="2">
        <v>5</v>
      </c>
      <c r="D17" s="2">
        <v>0</v>
      </c>
      <c r="E17" s="2">
        <v>3</v>
      </c>
      <c r="F17" s="2">
        <v>0</v>
      </c>
      <c r="G17" s="27">
        <f>E17*0.999</f>
        <v>2.9969999999999999</v>
      </c>
      <c r="H17" s="2">
        <v>0</v>
      </c>
      <c r="I17" s="2">
        <f>E17*8.99%</f>
        <v>0.26970000000000005</v>
      </c>
      <c r="J17" s="2">
        <f>E17*0.06%</f>
        <v>1.8E-3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150</v>
      </c>
      <c r="R17" s="19">
        <f>C17/1000*150</f>
        <v>0.75</v>
      </c>
    </row>
    <row r="18" spans="1:18" s="12" customFormat="1" ht="18" x14ac:dyDescent="0.35">
      <c r="A18" s="25"/>
      <c r="B18" s="31" t="s">
        <v>19</v>
      </c>
      <c r="C18" s="32">
        <f>SUM(C14:C17)</f>
        <v>46</v>
      </c>
      <c r="D18" s="32">
        <f t="shared" ref="D18:P18" si="2">SUM(D14:D17)</f>
        <v>7</v>
      </c>
      <c r="E18" s="32">
        <f t="shared" si="2"/>
        <v>37</v>
      </c>
      <c r="F18" s="32">
        <f t="shared" si="2"/>
        <v>0.46399999999999997</v>
      </c>
      <c r="G18" s="32">
        <f t="shared" si="2"/>
        <v>9.0189999999999984</v>
      </c>
      <c r="H18" s="32">
        <f t="shared" si="2"/>
        <v>1.516</v>
      </c>
      <c r="I18" s="32">
        <f t="shared" si="2"/>
        <v>62.009699999999995</v>
      </c>
      <c r="J18" s="32">
        <f t="shared" si="2"/>
        <v>1.6199999999999999E-2</v>
      </c>
      <c r="K18" s="32">
        <f t="shared" si="2"/>
        <v>9.4</v>
      </c>
      <c r="L18" s="32">
        <f t="shared" si="2"/>
        <v>0</v>
      </c>
      <c r="M18" s="32">
        <f t="shared" si="2"/>
        <v>13.68</v>
      </c>
      <c r="N18" s="32">
        <f t="shared" si="2"/>
        <v>10.600000000000001</v>
      </c>
      <c r="O18" s="32">
        <f t="shared" si="2"/>
        <v>6.24</v>
      </c>
      <c r="P18" s="32">
        <f t="shared" si="2"/>
        <v>0.17599999999999999</v>
      </c>
      <c r="Q18" s="32"/>
      <c r="R18" s="32">
        <f>SUM(R14:R17)</f>
        <v>3.68</v>
      </c>
    </row>
    <row r="19" spans="1:18" s="12" customFormat="1" ht="18" x14ac:dyDescent="0.35">
      <c r="A19" s="5"/>
      <c r="B19" s="33" t="s">
        <v>32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5"/>
    </row>
    <row r="20" spans="1:18" s="6" customFormat="1" ht="18" x14ac:dyDescent="0.35">
      <c r="A20" s="5"/>
      <c r="B20" s="4" t="s">
        <v>19</v>
      </c>
      <c r="C20" s="3">
        <v>50</v>
      </c>
      <c r="D20" s="3">
        <v>0</v>
      </c>
      <c r="E20" s="3">
        <v>50</v>
      </c>
      <c r="F20" s="3">
        <f>E20*7.9%</f>
        <v>3.95</v>
      </c>
      <c r="G20" s="3">
        <f>E20*1%</f>
        <v>0.5</v>
      </c>
      <c r="H20" s="3">
        <f>E20*48.1%</f>
        <v>24.05</v>
      </c>
      <c r="I20" s="3">
        <f>E20*239%</f>
        <v>119.5</v>
      </c>
      <c r="J20" s="3">
        <f>E20*0.16%</f>
        <v>0.08</v>
      </c>
      <c r="K20" s="3">
        <v>0</v>
      </c>
      <c r="L20" s="3">
        <v>0</v>
      </c>
      <c r="M20" s="3">
        <f>E20*23%</f>
        <v>11.5</v>
      </c>
      <c r="N20" s="3">
        <f>E20*87%</f>
        <v>43.5</v>
      </c>
      <c r="O20" s="3">
        <f>E20*33%</f>
        <v>16.5</v>
      </c>
      <c r="P20" s="3">
        <f>E20*2%</f>
        <v>1</v>
      </c>
      <c r="Q20" s="3">
        <v>50</v>
      </c>
      <c r="R20" s="3">
        <f>C20/1000*50</f>
        <v>2.5</v>
      </c>
    </row>
    <row r="21" spans="1:18" s="12" customFormat="1" ht="18" x14ac:dyDescent="0.35">
      <c r="A21" s="21"/>
      <c r="B21" s="33" t="s">
        <v>34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</row>
    <row r="22" spans="1:18" s="12" customFormat="1" ht="18" x14ac:dyDescent="0.35">
      <c r="A22" s="5"/>
      <c r="B22" s="4" t="s">
        <v>19</v>
      </c>
      <c r="C22" s="3">
        <v>135</v>
      </c>
      <c r="D22" s="3">
        <v>0</v>
      </c>
      <c r="E22" s="3">
        <f>C22-D22</f>
        <v>135</v>
      </c>
      <c r="F22" s="3">
        <f>E22*1.5%</f>
        <v>2.0249999999999999</v>
      </c>
      <c r="G22" s="3">
        <f>E22*0.5%</f>
        <v>0.67500000000000004</v>
      </c>
      <c r="H22" s="3">
        <f>E22*21%</f>
        <v>28.349999999999998</v>
      </c>
      <c r="I22" s="3">
        <f>E22*96%</f>
        <v>129.6</v>
      </c>
      <c r="J22" s="3">
        <v>0</v>
      </c>
      <c r="K22" s="3">
        <v>8.6999999999999993</v>
      </c>
      <c r="L22" s="3">
        <v>3</v>
      </c>
      <c r="M22" s="3">
        <v>5</v>
      </c>
      <c r="N22" s="3">
        <v>22</v>
      </c>
      <c r="O22" s="3">
        <v>27</v>
      </c>
      <c r="P22" s="3">
        <v>0.3</v>
      </c>
      <c r="Q22" s="3">
        <v>122</v>
      </c>
      <c r="R22" s="3">
        <f>C22/1000*122</f>
        <v>16.470000000000002</v>
      </c>
    </row>
    <row r="23" spans="1:18" ht="18" x14ac:dyDescent="0.35">
      <c r="A23" s="5"/>
      <c r="B23" s="45" t="s">
        <v>33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7"/>
    </row>
    <row r="24" spans="1:18" ht="18" x14ac:dyDescent="0.35">
      <c r="A24" s="5"/>
      <c r="B24" s="4" t="s">
        <v>24</v>
      </c>
      <c r="C24" s="22">
        <v>3</v>
      </c>
      <c r="D24" s="3">
        <v>0</v>
      </c>
      <c r="E24" s="22">
        <f>C24-D24</f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20</v>
      </c>
      <c r="R24" s="22">
        <f>C24/1000*20</f>
        <v>0.06</v>
      </c>
    </row>
    <row r="25" spans="1:18" ht="23.4" x14ac:dyDescent="0.45">
      <c r="A25" s="5"/>
      <c r="B25" s="23" t="s">
        <v>19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>
        <v>60</v>
      </c>
    </row>
    <row r="26" spans="1:18" x14ac:dyDescent="0.3">
      <c r="R26" s="6"/>
    </row>
    <row r="27" spans="1:18" x14ac:dyDescent="0.3">
      <c r="R27" s="12"/>
    </row>
    <row r="28" spans="1:18" x14ac:dyDescent="0.3">
      <c r="R28" s="12"/>
    </row>
  </sheetData>
  <mergeCells count="26">
    <mergeCell ref="B23:R23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B13:R13"/>
    <mergeCell ref="M2:P2"/>
    <mergeCell ref="F2:F4"/>
    <mergeCell ref="L3:L4"/>
    <mergeCell ref="M3:M4"/>
    <mergeCell ref="N3:N4"/>
    <mergeCell ref="B21:R21"/>
    <mergeCell ref="B10:R10"/>
    <mergeCell ref="B19:R19"/>
    <mergeCell ref="J3:J4"/>
    <mergeCell ref="K3:K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2022-03-16T15:02:03Z</dcterms:modified>
</cp:coreProperties>
</file>